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\Documents\LAT\Haushalt\Entwurf 2021\"/>
    </mc:Choice>
  </mc:AlternateContent>
  <xr:revisionPtr revIDLastSave="0" documentId="13_ncr:1_{1C886789-766A-4C18-B147-963882E9801D}" xr6:coauthVersionLast="44" xr6:coauthVersionMax="44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Berechnungsgrundlage" sheetId="1" r:id="rId1"/>
    <sheet name="Haushalt" sheetId="2" r:id="rId2"/>
    <sheet name="Mitgliedsbeiträge letzte Jahre" sheetId="3" r:id="rId3"/>
    <sheet name="Mitgliedsbeiträge nächstes Jahr" sheetId="4" r:id="rId4"/>
    <sheet name="Vorher" sheetId="5" state="hidden" r:id="rId5"/>
  </sheets>
  <definedNames>
    <definedName name="HS_Bonn_Rhein_Sieg">Berechnungsgrundlage!$A$13:$A$13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G38" i="2"/>
  <c r="C18" i="4" l="1"/>
  <c r="G85" i="2" l="1"/>
  <c r="F85" i="2"/>
  <c r="F9" i="2"/>
  <c r="C6" i="4"/>
  <c r="C6" i="1"/>
  <c r="C19" i="1" s="1"/>
  <c r="Q23" i="3"/>
  <c r="N8" i="3"/>
  <c r="Q4" i="3"/>
  <c r="Q6" i="3"/>
  <c r="Q7" i="3"/>
  <c r="Q8" i="3"/>
  <c r="Q10" i="3"/>
  <c r="Q15" i="3"/>
  <c r="Q16" i="3"/>
  <c r="Q17" i="3"/>
  <c r="Q20" i="3"/>
  <c r="Q21" i="3"/>
  <c r="Q12" i="3"/>
  <c r="F81" i="2"/>
  <c r="F91" i="2" s="1"/>
  <c r="F90" i="2"/>
  <c r="G39" i="2" l="1"/>
  <c r="G35" i="2"/>
  <c r="G81" i="2" s="1"/>
  <c r="G91" i="2" s="1"/>
  <c r="F34" i="2"/>
  <c r="F35" i="2" s="1"/>
  <c r="F69" i="5"/>
  <c r="C69" i="5"/>
  <c r="G65" i="5"/>
  <c r="G64" i="5"/>
  <c r="G63" i="5"/>
  <c r="G62" i="5"/>
  <c r="G61" i="5"/>
  <c r="G60" i="5"/>
  <c r="G59" i="5"/>
  <c r="D59" i="5"/>
  <c r="G58" i="5"/>
  <c r="D58" i="5"/>
  <c r="G57" i="5"/>
  <c r="G56" i="5"/>
  <c r="G55" i="5"/>
  <c r="E55" i="5"/>
  <c r="G54" i="5"/>
  <c r="G53" i="5"/>
  <c r="D19" i="5"/>
  <c r="D18" i="5"/>
  <c r="C18" i="5"/>
  <c r="C19" i="5" s="1"/>
  <c r="H4" i="5"/>
  <c r="E4" i="5" s="1"/>
  <c r="E53" i="5" s="1"/>
  <c r="D18" i="4"/>
  <c r="C90" i="2"/>
  <c r="C81" i="2"/>
  <c r="C91" i="2" s="1"/>
  <c r="D73" i="2"/>
  <c r="D66" i="2"/>
  <c r="D62" i="2"/>
  <c r="D51" i="2"/>
  <c r="D50" i="2"/>
  <c r="D81" i="2" s="1"/>
  <c r="D91" i="2" s="1"/>
  <c r="E38" i="2"/>
  <c r="E39" i="2" s="1"/>
  <c r="E34" i="2"/>
  <c r="E24" i="2"/>
  <c r="D24" i="2"/>
  <c r="D21" i="2"/>
  <c r="D15" i="2"/>
  <c r="D90" i="2" s="1"/>
  <c r="E19" i="1"/>
  <c r="F19" i="1" l="1"/>
  <c r="E21" i="1"/>
  <c r="E17" i="1" s="1"/>
  <c r="E35" i="2"/>
  <c r="E81" i="2" s="1"/>
  <c r="E91" i="2" s="1"/>
  <c r="E15" i="2" s="1"/>
  <c r="O23" i="3" s="1"/>
  <c r="Q24" i="3" s="1"/>
  <c r="G24" i="2" s="1"/>
  <c r="G15" i="2" s="1"/>
  <c r="G90" i="2" s="1"/>
  <c r="H5" i="5"/>
  <c r="D19" i="1"/>
  <c r="D21" i="1" s="1"/>
  <c r="D17" i="1" s="1"/>
  <c r="D19" i="4" l="1"/>
  <c r="E90" i="2"/>
  <c r="D20" i="4"/>
  <c r="D17" i="4" s="1"/>
  <c r="H6" i="5"/>
  <c r="E5" i="5"/>
  <c r="E15" i="1"/>
  <c r="E13" i="1"/>
  <c r="E11" i="1"/>
  <c r="E9" i="1"/>
  <c r="E7" i="1"/>
  <c r="E5" i="1"/>
  <c r="E16" i="1"/>
  <c r="E14" i="1"/>
  <c r="E12" i="1"/>
  <c r="E10" i="1"/>
  <c r="E8" i="1"/>
  <c r="E6" i="1"/>
  <c r="E4" i="1"/>
  <c r="E3" i="1"/>
  <c r="D16" i="1"/>
  <c r="D8" i="1"/>
  <c r="D14" i="1"/>
  <c r="D10" i="1"/>
  <c r="D4" i="1"/>
  <c r="D13" i="1"/>
  <c r="D9" i="1"/>
  <c r="D5" i="1"/>
  <c r="D15" i="1"/>
  <c r="D11" i="1"/>
  <c r="D7" i="1"/>
  <c r="D12" i="1"/>
  <c r="D6" i="1"/>
  <c r="D3" i="1"/>
  <c r="G19" i="1"/>
  <c r="F21" i="1"/>
  <c r="F17" i="1" s="1"/>
  <c r="F15" i="1" l="1"/>
  <c r="F13" i="1"/>
  <c r="F11" i="1"/>
  <c r="F9" i="1"/>
  <c r="F7" i="1"/>
  <c r="F5" i="1"/>
  <c r="F16" i="1"/>
  <c r="F14" i="1"/>
  <c r="F12" i="1"/>
  <c r="F10" i="1"/>
  <c r="F8" i="1"/>
  <c r="F6" i="1"/>
  <c r="F4" i="1"/>
  <c r="F3" i="1"/>
  <c r="H19" i="1"/>
  <c r="G21" i="1"/>
  <c r="G17" i="1" s="1"/>
  <c r="H7" i="5"/>
  <c r="E6" i="5"/>
  <c r="D5" i="4"/>
  <c r="D15" i="4"/>
  <c r="D10" i="4"/>
  <c r="D9" i="4"/>
  <c r="D14" i="4"/>
  <c r="D2" i="4"/>
  <c r="D13" i="4"/>
  <c r="D12" i="4"/>
  <c r="D16" i="4"/>
  <c r="D11" i="4"/>
  <c r="D8" i="4"/>
  <c r="D7" i="4"/>
  <c r="D6" i="4"/>
  <c r="D4" i="4"/>
  <c r="G15" i="1" l="1"/>
  <c r="G13" i="1"/>
  <c r="G11" i="1"/>
  <c r="G9" i="1"/>
  <c r="G7" i="1"/>
  <c r="G5" i="1"/>
  <c r="G14" i="1"/>
  <c r="G10" i="1"/>
  <c r="G4" i="1"/>
  <c r="G16" i="1"/>
  <c r="G12" i="1"/>
  <c r="G6" i="1"/>
  <c r="G3" i="1"/>
  <c r="G8" i="1"/>
  <c r="H21" i="1"/>
  <c r="H17" i="1" s="1"/>
  <c r="I19" i="1"/>
  <c r="I21" i="1" s="1"/>
  <c r="I17" i="1" s="1"/>
  <c r="E7" i="5"/>
  <c r="E56" i="5" s="1"/>
  <c r="H8" i="5"/>
  <c r="E8" i="5" l="1"/>
  <c r="H9" i="5"/>
  <c r="I15" i="1"/>
  <c r="I13" i="1"/>
  <c r="I11" i="1"/>
  <c r="I9" i="1"/>
  <c r="I16" i="1"/>
  <c r="I12" i="1"/>
  <c r="I6" i="1"/>
  <c r="I3" i="1"/>
  <c r="I7" i="1"/>
  <c r="I14" i="1"/>
  <c r="I8" i="1"/>
  <c r="I4" i="1"/>
  <c r="I10" i="1"/>
  <c r="I5" i="1"/>
  <c r="H16" i="1"/>
  <c r="H14" i="1"/>
  <c r="H8" i="1"/>
  <c r="H3" i="1"/>
  <c r="H9" i="1"/>
  <c r="H6" i="1"/>
  <c r="H5" i="1"/>
  <c r="H12" i="1"/>
  <c r="H4" i="1"/>
  <c r="H10" i="1"/>
  <c r="H7" i="1"/>
  <c r="H15" i="1"/>
  <c r="H11" i="1"/>
  <c r="H13" i="1"/>
  <c r="H10" i="5" l="1"/>
  <c r="E9" i="5"/>
  <c r="H11" i="5" l="1"/>
  <c r="E10" i="5"/>
  <c r="H12" i="5" l="1"/>
  <c r="E11" i="5"/>
  <c r="E67" i="5" s="1"/>
  <c r="H13" i="5" l="1"/>
  <c r="E12" i="5"/>
  <c r="E68" i="5" s="1"/>
  <c r="E13" i="5" l="1"/>
  <c r="H14" i="5"/>
  <c r="E14" i="5" l="1"/>
  <c r="E66" i="5" s="1"/>
  <c r="H15" i="5"/>
  <c r="H16" i="5" l="1"/>
  <c r="E15" i="5"/>
  <c r="E16" i="5" l="1"/>
  <c r="E62" i="5" s="1"/>
  <c r="E69" i="5" s="1"/>
  <c r="H17" i="5"/>
  <c r="E17" i="5" s="1"/>
</calcChain>
</file>

<file path=xl/sharedStrings.xml><?xml version="1.0" encoding="utf-8"?>
<sst xmlns="http://schemas.openxmlformats.org/spreadsheetml/2006/main" count="466" uniqueCount="260">
  <si>
    <t>Berechnungsgrundlage, verschiedene SOLL-Werte</t>
  </si>
  <si>
    <t>Studierendenzahl</t>
  </si>
  <si>
    <t>SOLL 30.000</t>
  </si>
  <si>
    <t>SOLL 40.000</t>
  </si>
  <si>
    <t>SOLL 37.500</t>
  </si>
  <si>
    <t>SOLL 35.000</t>
  </si>
  <si>
    <t>SOLL 45.000</t>
  </si>
  <si>
    <t>SOLL 100.000</t>
  </si>
  <si>
    <t>[1]</t>
  </si>
  <si>
    <t>Uni Bielefeld</t>
  </si>
  <si>
    <t>RUB</t>
  </si>
  <si>
    <t>Uni Bonn</t>
  </si>
  <si>
    <t>Uni Duisburg-Essen</t>
  </si>
  <si>
    <t>FernUni Hagen</t>
  </si>
  <si>
    <t>Universtät zu Köln</t>
  </si>
  <si>
    <t>FH Aachen</t>
  </si>
  <si>
    <t>SpoHo Köln</t>
  </si>
  <si>
    <t>HS Niederrhein</t>
  </si>
  <si>
    <t>FH Rhein-Waal</t>
  </si>
  <si>
    <t>HS Ruhr-West</t>
  </si>
  <si>
    <t>TH Köln</t>
  </si>
  <si>
    <t>FH Bochum</t>
  </si>
  <si>
    <t>HS Bonn-Rhein-Sieg</t>
  </si>
  <si>
    <t>HHU Düsseldorf</t>
  </si>
  <si>
    <t>BU Wuppertal</t>
  </si>
  <si>
    <t>Universität Siegen</t>
  </si>
  <si>
    <t>Summe Studis gesamt</t>
  </si>
  <si>
    <t>Summe Haushaltssdeckel gesamt</t>
  </si>
  <si>
    <t>pro Studi</t>
  </si>
  <si>
    <t>[1] Tabelle vom WiSe 2017/18:</t>
  </si>
  <si>
    <t>https://webshop.it.nrw.de/details.php?id=21833&amp;id2=21843&amp;source=ssearch</t>
  </si>
  <si>
    <t>Haushaltsplan 2019/20</t>
  </si>
  <si>
    <t>Einnahmen</t>
  </si>
  <si>
    <t>Titel</t>
  </si>
  <si>
    <t>Bezeichnung</t>
  </si>
  <si>
    <t>Ansatz 2018/19</t>
  </si>
  <si>
    <t>Ansatz 2019/20</t>
  </si>
  <si>
    <t>Bemerkungen</t>
  </si>
  <si>
    <t>1.1</t>
  </si>
  <si>
    <t>Allgemeine Einnahmen</t>
  </si>
  <si>
    <t>1.1.1</t>
  </si>
  <si>
    <t>Überschuss Vorjahre (Kassenstand)</t>
  </si>
  <si>
    <t>* ist keine Einnahme, ist der IST-Kassenbestand zu Beginn des Haushaltsjahres, Kassenstände zu den Stichtagen des Haushaltes</t>
  </si>
  <si>
    <t>1.1.2</t>
  </si>
  <si>
    <t>Spenden</t>
  </si>
  <si>
    <t>1.1.3</t>
  </si>
  <si>
    <t>Zinsen</t>
  </si>
  <si>
    <t>1.1.4</t>
  </si>
  <si>
    <t>Sonstige Einnahmen</t>
  </si>
  <si>
    <t>1.2</t>
  </si>
  <si>
    <t>Beiträge der Studierendenschaft</t>
  </si>
  <si>
    <t>1.2.1</t>
  </si>
  <si>
    <t>Mitgliedsbeiträge</t>
  </si>
  <si>
    <t>* Siehe "Mitgleidsbeiträge nächstes Jahr" und "Berechnungsgrundlage"</t>
  </si>
  <si>
    <t>1.3</t>
  </si>
  <si>
    <t>Verwaltungseinnahmen</t>
  </si>
  <si>
    <t>1.3.1</t>
  </si>
  <si>
    <t>Mahngebühren</t>
  </si>
  <si>
    <t>* Wir sehen keine Mahngebühren vor</t>
  </si>
  <si>
    <t>2.1</t>
  </si>
  <si>
    <t>Seminare für Studierendenschaften in NRW</t>
  </si>
  <si>
    <t>2.1.1</t>
  </si>
  <si>
    <t>Einnahmen Seminare</t>
  </si>
  <si>
    <t>* Politisches Symbol, kostenlose Seminarteilnahme für alle Studierendenschaften in NRW soll gewährleistet werden</t>
  </si>
  <si>
    <t>3.1</t>
  </si>
  <si>
    <t>Einnahmen aus Forderungen gegen Dritte</t>
  </si>
  <si>
    <t>3.1.1</t>
  </si>
  <si>
    <t>Ausstehende Mitgliedsbeiträge Vorjahre</t>
  </si>
  <si>
    <t>* Siehe "Mitgliedsbeiträge letzte Jahre", im Ansatz aktueller Fehlbetrag, im Abschluss die eingenommenen, Mitgliedsbeiträge aus den Jahren 16/17 und 17/18 die erst im Haushaltsjahr 18/19 eingegangen sind.  FH Bochum und Bonn Rhein Sieg aus der Rechnung herausgenommen.</t>
  </si>
  <si>
    <t>3.1.2</t>
  </si>
  <si>
    <t>Sonstige Forderungen</t>
  </si>
  <si>
    <t>7.1</t>
  </si>
  <si>
    <t>Rückführung Rücklagen</t>
  </si>
  <si>
    <t>7.1.1</t>
  </si>
  <si>
    <t>Rückführung von Rücklagen</t>
  </si>
  <si>
    <t>Ausgaben</t>
  </si>
  <si>
    <t>4.1</t>
  </si>
  <si>
    <t>Aufwandsentschädigungen Lands-ASten-Koordination</t>
  </si>
  <si>
    <t>4.1.1</t>
  </si>
  <si>
    <t>Koordinationsstelle A</t>
  </si>
  <si>
    <t>* BAföG- Höchstsatz von 853,00€ ab 1.08.2019; heißt 1 Monate bei 735 € im Monat und 11 Monate bei 853,00 € im Monat</t>
  </si>
  <si>
    <t>4.1.2</t>
  </si>
  <si>
    <t>Koordinationsstelle B</t>
  </si>
  <si>
    <t>4.2</t>
  </si>
  <si>
    <t>Lohnzusatzkosten</t>
  </si>
  <si>
    <t>4.2.1</t>
  </si>
  <si>
    <t>Nebenkosten Koordinationsstelle A</t>
  </si>
  <si>
    <t>* 34 %, Übertrag aus den Vorjahren; 18,6% daraus sind Lohnnebenkosten, Rest Krankenkasse</t>
  </si>
  <si>
    <t>4.2.2</t>
  </si>
  <si>
    <t>Nebenkosten Koordinationsstelle B</t>
  </si>
  <si>
    <t>5.1</t>
  </si>
  <si>
    <t>Bürobedarf und Geschäftsausgaben</t>
  </si>
  <si>
    <t>5.1.1</t>
  </si>
  <si>
    <t>Bürobedarf</t>
  </si>
  <si>
    <t>5.1.2</t>
  </si>
  <si>
    <t>Druck-/Kopierkosten</t>
  </si>
  <si>
    <t>5.1.3</t>
  </si>
  <si>
    <t>Porto- und Frachtgebühren</t>
  </si>
  <si>
    <t>5.1.4</t>
  </si>
  <si>
    <t>Telefonkosten Koordinationsstelle A</t>
  </si>
  <si>
    <t>*Auf Wunsch des LATs von 600€ auf 200€ gesenkt</t>
  </si>
  <si>
    <t>5.1.5</t>
  </si>
  <si>
    <t>Telefonkosten Koordinationsstelle B</t>
  </si>
  <si>
    <t>5.1.6</t>
  </si>
  <si>
    <t>Design und Außendarstellung</t>
  </si>
  <si>
    <t>5.2</t>
  </si>
  <si>
    <t>Geschäftsbetrieb</t>
  </si>
  <si>
    <t>5.2.1</t>
  </si>
  <si>
    <t>Reisekosten Koordinationsstelle A</t>
  </si>
  <si>
    <t>5.2.2</t>
  </si>
  <si>
    <t>Reisekosten Koordinationsstelle B</t>
  </si>
  <si>
    <t>5.2.3</t>
  </si>
  <si>
    <t>Gerichts-, Sachverständigenkosten, Rechtsberatung</t>
  </si>
  <si>
    <t>* mögliche Klagen zu verschiedenen Sachverhalten des neuen HSG</t>
  </si>
  <si>
    <t>5.2.4</t>
  </si>
  <si>
    <t>Weiterbildunsmaßnahmen</t>
  </si>
  <si>
    <t>5.2.5</t>
  </si>
  <si>
    <t>Verbrauchsmaterial</t>
  </si>
  <si>
    <t>* Topf ist zwar leer, aber wenn man ihn mal braucht, muss man ihn nicht erstellen</t>
  </si>
  <si>
    <t>5.2.6</t>
  </si>
  <si>
    <t>Kontoführung</t>
  </si>
  <si>
    <t>5.2.7</t>
  </si>
  <si>
    <t>Flyer</t>
  </si>
  <si>
    <t>5.2.8</t>
  </si>
  <si>
    <t>Server (HP, Mailinglisten, Datenbanken, Cloud) [1]</t>
  </si>
  <si>
    <t>5.2.9</t>
  </si>
  <si>
    <t>6.1</t>
  </si>
  <si>
    <t>6.1.1</t>
  </si>
  <si>
    <t>Seminar und Workshop "Pressearbeit in Studierendenschaften"</t>
  </si>
  <si>
    <t>6.1.2</t>
  </si>
  <si>
    <t>Seminar und Workshop "Deine Rechte im Studium"</t>
  </si>
  <si>
    <t>6.1.3</t>
  </si>
  <si>
    <t>Seminar und Workshop "Hochschulpolitik"</t>
  </si>
  <si>
    <t>6.1.4</t>
  </si>
  <si>
    <t>Workshop "Wahlbeteiligung"</t>
  </si>
  <si>
    <t>6.1.5</t>
  </si>
  <si>
    <t>Seminar zur Programm- und Systemakkreditierung</t>
  </si>
  <si>
    <t>6.1.6</t>
  </si>
  <si>
    <t>Seminar Schulung Datenschutzbeauftragte</t>
  </si>
  <si>
    <t>6.1.7</t>
  </si>
  <si>
    <t>Ausrichtung LaStuVe Treffen</t>
  </si>
  <si>
    <t>6.1.8</t>
  </si>
  <si>
    <t>Sonstige</t>
  </si>
  <si>
    <t>6.2</t>
  </si>
  <si>
    <t>Kampagnenbudget/ Zuwendungen an Dritte</t>
  </si>
  <si>
    <t>6.2.1</t>
  </si>
  <si>
    <t>"Nein zu Studiengebühren"</t>
  </si>
  <si>
    <t>* Abrufbar für das Aktionsbündnis gegen Bildungs- und Studiengebühren</t>
  </si>
  <si>
    <t>6.2.2</t>
  </si>
  <si>
    <t>"#NotMyHochschulgesetz"</t>
  </si>
  <si>
    <t>6.2.3</t>
  </si>
  <si>
    <t>"Studentischer Akkreditierungspool"</t>
  </si>
  <si>
    <t>* Abrufbar für den Studentischen Akkreditierungspool</t>
  </si>
  <si>
    <t>6.2.4</t>
  </si>
  <si>
    <t>7.2</t>
  </si>
  <si>
    <t>Bildung von Rücklagen</t>
  </si>
  <si>
    <t>7.2.1</t>
  </si>
  <si>
    <t>Summe Ausgaben</t>
  </si>
  <si>
    <t>Rücklagen</t>
  </si>
  <si>
    <t>7.3</t>
  </si>
  <si>
    <t>7.3.1</t>
  </si>
  <si>
    <t>Betriebsmittelrücklage</t>
  </si>
  <si>
    <t>7.3.2</t>
  </si>
  <si>
    <t>voraussichtliche Betriebsmittelrücklage (01.07.2020)</t>
  </si>
  <si>
    <t>Bilanz</t>
  </si>
  <si>
    <t>Summe Einnahmen:</t>
  </si>
  <si>
    <t>* Kassenbestand 1.1.1 ist inklusive</t>
  </si>
  <si>
    <t>Summe Ausgaben:</t>
  </si>
  <si>
    <t>SOLL</t>
  </si>
  <si>
    <t>IST</t>
  </si>
  <si>
    <t>Wann</t>
  </si>
  <si>
    <t>Summe</t>
  </si>
  <si>
    <t>Jahr</t>
  </si>
  <si>
    <t>15/16</t>
  </si>
  <si>
    <t>16/17</t>
  </si>
  <si>
    <t>17/18</t>
  </si>
  <si>
    <t>18/19</t>
  </si>
  <si>
    <t>16.05.2019</t>
  </si>
  <si>
    <t>?</t>
  </si>
  <si>
    <t>14.09.2016</t>
  </si>
  <si>
    <t>07.12.2017</t>
  </si>
  <si>
    <t>25.03.2019</t>
  </si>
  <si>
    <t>28.06.2016</t>
  </si>
  <si>
    <t>02.07.2018</t>
  </si>
  <si>
    <t>01.04.2016</t>
  </si>
  <si>
    <t>22.05.2019</t>
  </si>
  <si>
    <t>17.10.2016</t>
  </si>
  <si>
    <t>27.10.2017</t>
  </si>
  <si>
    <t>16.03.2017</t>
  </si>
  <si>
    <t>30.03.2017</t>
  </si>
  <si>
    <t>25.10.2017</t>
  </si>
  <si>
    <t>04.12.2017</t>
  </si>
  <si>
    <t>14.05.2019</t>
  </si>
  <si>
    <t>19.10.2017</t>
  </si>
  <si>
    <t>22.05.2017</t>
  </si>
  <si>
    <t>28.09.2016</t>
  </si>
  <si>
    <t>30.10.2017</t>
  </si>
  <si>
    <t>13.05.2019</t>
  </si>
  <si>
    <t>04.07.2018</t>
  </si>
  <si>
    <t>X</t>
  </si>
  <si>
    <t>06.03.2018</t>
  </si>
  <si>
    <t>03.04.2019</t>
  </si>
  <si>
    <t>29.03.2018</t>
  </si>
  <si>
    <t>20.05.2019</t>
  </si>
  <si>
    <t>Summe gesamt</t>
  </si>
  <si>
    <t>Legende:</t>
  </si>
  <si>
    <t>Fehlbetrag</t>
  </si>
  <si>
    <t>bezahlt</t>
  </si>
  <si>
    <t>Summe Mitgliedsbeiträge</t>
  </si>
  <si>
    <t>* wird aus Ansatz für den Haushalt übernommen</t>
  </si>
  <si>
    <t>Studierendenzahlen</t>
  </si>
  <si>
    <t>Universität</t>
  </si>
  <si>
    <t>NRW: Info u. TechnikWiSe 2014/15</t>
  </si>
  <si>
    <t>HRK (Zahlen WiSe 2015/16)</t>
  </si>
  <si>
    <t>Gesammtsumme:</t>
  </si>
  <si>
    <t>Ruhr-Universität Bochum</t>
  </si>
  <si>
    <t>FU Hagen</t>
  </si>
  <si>
    <t>Uni zu Köln</t>
  </si>
  <si>
    <t>TFH Bochum</t>
  </si>
  <si>
    <t>b</t>
  </si>
  <si>
    <t>Preis pro Studi</t>
  </si>
  <si>
    <t>Grundlage LAT-Vereinbarung</t>
  </si>
  <si>
    <t>Grundlage n.e.V. LAT NRW</t>
  </si>
  <si>
    <t>Bisher eingetretene Studierendenschaften</t>
  </si>
  <si>
    <t>Gesamtsumme</t>
  </si>
  <si>
    <t>NRW: Info und Technik WiSe 2015/16  ¹</t>
  </si>
  <si>
    <t>(aktuellste Fassung)</t>
  </si>
  <si>
    <t>____________________________________________________________________________________________________________________________________________________________________</t>
  </si>
  <si>
    <t>2015/16</t>
  </si>
  <si>
    <t>2016/17</t>
  </si>
  <si>
    <t>2017/18</t>
  </si>
  <si>
    <t>2018/19</t>
  </si>
  <si>
    <t>Universität/ Hochschule</t>
  </si>
  <si>
    <t>Gezahlt 2017/18</t>
  </si>
  <si>
    <t>Zahlungsrückstand</t>
  </si>
  <si>
    <t>letztes Jahr</t>
  </si>
  <si>
    <r>
      <rPr>
        <b/>
        <sz val="10"/>
        <color rgb="FF000000"/>
        <rFont val="Arial"/>
        <family val="2"/>
        <charset val="1"/>
      </rPr>
      <t xml:space="preserve">NRW: Info und Technik WiSe 2016/17  </t>
    </r>
    <r>
      <rPr>
        <b/>
        <vertAlign val="superscript"/>
        <sz val="10"/>
        <color rgb="FF000000"/>
        <rFont val="Times New Roman"/>
        <family val="1"/>
        <charset val="1"/>
      </rPr>
      <t>2</t>
    </r>
  </si>
  <si>
    <t>dieses Jahr</t>
  </si>
  <si>
    <t>1977.07€</t>
  </si>
  <si>
    <t>3557.05€</t>
  </si>
  <si>
    <t>1.113.06€</t>
  </si>
  <si>
    <t>432.79€</t>
  </si>
  <si>
    <t>1250.97€</t>
  </si>
  <si>
    <t>370.22€</t>
  </si>
  <si>
    <t>238.20€</t>
  </si>
  <si>
    <t>217.50€</t>
  </si>
  <si>
    <t>644.95€</t>
  </si>
  <si>
    <t>Abschluss 2018/19</t>
  </si>
  <si>
    <t>Ansatz 2020/21</t>
  </si>
  <si>
    <t>5.2.10</t>
  </si>
  <si>
    <t>Reisekosten Entsendete Personen</t>
  </si>
  <si>
    <t>* Lässt sich leichter und transparenter verbuchen</t>
  </si>
  <si>
    <t>*Ausgefallen wegen corona, sollte aber wieder stattfinden</t>
  </si>
  <si>
    <t>19/20</t>
  </si>
  <si>
    <t>Universität Münster</t>
  </si>
  <si>
    <t>Faktor 2/3</t>
  </si>
  <si>
    <t>Mitgliedsbeitrag 20/21</t>
  </si>
  <si>
    <t>vorausichtlicher Abschluss 2019/20 (05.06.2020)</t>
  </si>
  <si>
    <t>* umgewidmet in 6.2.4</t>
  </si>
  <si>
    <t>* mit dem Faktor von 2/3 aus der Satzung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</si>
</sst>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$-409]#,##0.00;[Red]\-[$$-409]#,##0.00"/>
    <numFmt numFmtId="165" formatCode="#,##0.00\ [$€];[Red]\-#,##0.00\ [$€]"/>
    <numFmt numFmtId="166" formatCode="#,##0.00&quot; €&quot;"/>
    <numFmt numFmtId="167" formatCode="#,##0.00000&quot; €&quot;"/>
    <numFmt numFmtId="168" formatCode="#,##0.00000&quot; €&quot;;[Red]\-#,##0.00000&quot; €&quot;"/>
    <numFmt numFmtId="169" formatCode="#,##0.00&quot; €&quot;;[Red]\-#,##0.00&quot; €&quot;"/>
    <numFmt numFmtId="170" formatCode="#,##0&quot; €&quot;;[Red]\-#,##0&quot; €&quot;"/>
    <numFmt numFmtId="171" formatCode="_-* #,##0.00&quot; €&quot;_-;\-* #,##0.00&quot; €&quot;_-;_-* \-??&quot; €&quot;_-;_-@_-"/>
    <numFmt numFmtId="172" formatCode="#,##0.00\ [$€-803];[Red]#,##0.00\ [$€-803]"/>
    <numFmt numFmtId="173" formatCode="_-* #,##0.00\ [$€-407]_-;\-* #,##0.00\ [$€-407]_-;_-* \-??\ [$€-407]_-;_-@_-"/>
    <numFmt numFmtId="174" formatCode="#,##0.00\ _€"/>
  </numFmts>
  <fonts count="33" x14ac:knownFonts="1">
    <font>
      <sz val="11"/>
      <color rgb="FF000000"/>
      <name val="Arial"/>
      <charset val="1"/>
    </font>
    <font>
      <b/>
      <i/>
      <sz val="16"/>
      <color rgb="FF000000"/>
      <name val="Arial"/>
      <charset val="1"/>
    </font>
    <font>
      <b/>
      <i/>
      <u/>
      <sz val="11"/>
      <color rgb="FF000000"/>
      <name val="Arial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i/>
      <sz val="11"/>
      <color rgb="FF000000"/>
      <name val="Arial"/>
      <charset val="1"/>
    </font>
    <font>
      <u/>
      <sz val="11"/>
      <color rgb="FF0563C1"/>
      <name val="Arial"/>
      <family val="2"/>
      <charset val="1"/>
    </font>
    <font>
      <u/>
      <sz val="11"/>
      <color rgb="FF0563C1"/>
      <name val="Arial"/>
      <charset val="1"/>
    </font>
    <font>
      <b/>
      <sz val="11"/>
      <color rgb="FF92D05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1"/>
      <color rgb="FF92D050"/>
      <name val="Arial"/>
      <family val="2"/>
      <charset val="1"/>
    </font>
    <font>
      <i/>
      <sz val="11"/>
      <color rgb="FFFF0000"/>
      <name val="Arial"/>
      <family val="2"/>
      <charset val="1"/>
    </font>
    <font>
      <b/>
      <i/>
      <sz val="8"/>
      <color rgb="FF000000"/>
      <name val="Arial"/>
      <family val="2"/>
      <charset val="1"/>
    </font>
    <font>
      <sz val="11"/>
      <color rgb="FF92D050"/>
      <name val="Arial"/>
      <family val="2"/>
      <charset val="1"/>
    </font>
    <font>
      <sz val="11"/>
      <color rgb="FFFF0000"/>
      <name val="Arial"/>
      <family val="2"/>
      <charset val="1"/>
    </font>
    <font>
      <b/>
      <u/>
      <sz val="11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sz val="12"/>
      <color rgb="FF000000"/>
      <name val="Arial"/>
      <charset val="1"/>
    </font>
    <font>
      <b/>
      <i/>
      <sz val="11"/>
      <color rgb="FF000000"/>
      <name val="Arial"/>
      <family val="2"/>
      <charset val="1"/>
    </font>
    <font>
      <b/>
      <sz val="11"/>
      <color rgb="FF000000"/>
      <name val="Arial"/>
      <charset val="1"/>
    </font>
    <font>
      <b/>
      <sz val="13"/>
      <color rgb="FF000000"/>
      <name val="Arial"/>
      <family val="2"/>
      <charset val="1"/>
    </font>
    <font>
      <b/>
      <vertAlign val="superscript"/>
      <sz val="10"/>
      <color rgb="FF000000"/>
      <name val="Times New Roman"/>
      <family val="1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i/>
      <sz val="12"/>
      <color rgb="FF000000"/>
      <name val="Arial"/>
      <family val="2"/>
      <charset val="1"/>
    </font>
    <font>
      <sz val="11"/>
      <color rgb="FF000000"/>
      <name val="Arial"/>
      <charset val="1"/>
    </font>
    <font>
      <sz val="11"/>
      <color rgb="FF000000"/>
      <name val="Arial"/>
      <family val="2"/>
    </font>
    <font>
      <i/>
      <sz val="11"/>
      <name val="Arial"/>
      <family val="2"/>
      <charset val="1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993300"/>
      </patternFill>
    </fill>
    <fill>
      <patternFill patternType="solid">
        <fgColor rgb="FF0084D1"/>
        <bgColor rgb="FF0563C1"/>
      </patternFill>
    </fill>
    <fill>
      <patternFill patternType="solid">
        <fgColor rgb="FF3DEB3D"/>
        <bgColor rgb="FF92D050"/>
      </patternFill>
    </fill>
    <fill>
      <patternFill patternType="solid">
        <fgColor rgb="FF92D050"/>
        <bgColor rgb="FF993300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71" fontId="29" fillId="0" borderId="0" applyBorder="0" applyProtection="0"/>
    <xf numFmtId="0" fontId="10" fillId="0" borderId="0" applyBorder="0" applyProtection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</cellStyleXfs>
  <cellXfs count="147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3" fontId="3" fillId="0" borderId="0" xfId="0" applyNumberFormat="1" applyFont="1"/>
    <xf numFmtId="0" fontId="0" fillId="2" borderId="0" xfId="0" applyFont="1" applyFill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2" applyFont="1" applyBorder="1" applyAlignment="1" applyProtection="1"/>
    <xf numFmtId="165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6" fontId="4" fillId="0" borderId="0" xfId="0" applyNumberFormat="1" applyFont="1"/>
    <xf numFmtId="167" fontId="4" fillId="0" borderId="0" xfId="0" applyNumberFormat="1" applyFont="1"/>
    <xf numFmtId="168" fontId="4" fillId="0" borderId="0" xfId="0" applyNumberFormat="1" applyFont="1"/>
    <xf numFmtId="0" fontId="7" fillId="0" borderId="0" xfId="0" applyFont="1" applyAlignment="1">
      <alignment vertical="center" wrapText="1"/>
    </xf>
    <xf numFmtId="167" fontId="3" fillId="0" borderId="0" xfId="0" applyNumberFormat="1" applyFon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vertical="center" wrapText="1"/>
    </xf>
    <xf numFmtId="166" fontId="17" fillId="0" borderId="0" xfId="0" applyNumberFormat="1" applyFont="1"/>
    <xf numFmtId="166" fontId="18" fillId="0" borderId="0" xfId="0" applyNumberFormat="1" applyFont="1"/>
    <xf numFmtId="169" fontId="4" fillId="0" borderId="0" xfId="0" applyNumberFormat="1" applyFont="1"/>
    <xf numFmtId="3" fontId="4" fillId="0" borderId="0" xfId="0" applyNumberFormat="1" applyFont="1"/>
    <xf numFmtId="166" fontId="11" fillId="0" borderId="0" xfId="0" applyNumberFormat="1" applyFont="1"/>
    <xf numFmtId="170" fontId="12" fillId="0" borderId="0" xfId="0" applyNumberFormat="1" applyFont="1"/>
    <xf numFmtId="167" fontId="11" fillId="0" borderId="0" xfId="0" applyNumberFormat="1" applyFont="1"/>
    <xf numFmtId="168" fontId="12" fillId="0" borderId="0" xfId="0" applyNumberFormat="1" applyFont="1"/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/>
    <xf numFmtId="0" fontId="4" fillId="0" borderId="0" xfId="0" applyFont="1"/>
    <xf numFmtId="2" fontId="3" fillId="0" borderId="0" xfId="0" applyNumberFormat="1" applyFont="1"/>
    <xf numFmtId="49" fontId="3" fillId="0" borderId="0" xfId="0" applyNumberFormat="1" applyFont="1"/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171" fontId="3" fillId="0" borderId="0" xfId="1" applyFont="1" applyBorder="1" applyAlignment="1" applyProtection="1">
      <alignment horizontal="right"/>
    </xf>
    <xf numFmtId="169" fontId="3" fillId="0" borderId="0" xfId="0" applyNumberFormat="1" applyFont="1"/>
    <xf numFmtId="4" fontId="3" fillId="0" borderId="0" xfId="0" applyNumberFormat="1" applyFont="1"/>
    <xf numFmtId="169" fontId="3" fillId="0" borderId="0" xfId="0" applyNumberFormat="1" applyFont="1" applyAlignment="1">
      <alignment horizontal="right"/>
    </xf>
    <xf numFmtId="172" fontId="3" fillId="0" borderId="0" xfId="0" applyNumberFormat="1" applyFont="1"/>
    <xf numFmtId="166" fontId="0" fillId="0" borderId="0" xfId="1" applyNumberFormat="1" applyFont="1" applyBorder="1" applyProtection="1"/>
    <xf numFmtId="166" fontId="29" fillId="0" borderId="0" xfId="1" applyNumberFormat="1" applyBorder="1" applyProtection="1"/>
    <xf numFmtId="173" fontId="3" fillId="0" borderId="0" xfId="0" applyNumberFormat="1" applyFont="1"/>
    <xf numFmtId="174" fontId="3" fillId="0" borderId="0" xfId="0" applyNumberFormat="1" applyFont="1"/>
    <xf numFmtId="171" fontId="3" fillId="0" borderId="0" xfId="1" applyFont="1" applyBorder="1" applyAlignment="1" applyProtection="1"/>
    <xf numFmtId="171" fontId="3" fillId="0" borderId="0" xfId="0" applyNumberFormat="1" applyFont="1"/>
    <xf numFmtId="166" fontId="3" fillId="0" borderId="0" xfId="1" applyNumberFormat="1" applyFont="1" applyBorder="1" applyAlignment="1" applyProtection="1">
      <alignment horizontal="right"/>
    </xf>
    <xf numFmtId="166" fontId="3" fillId="0" borderId="0" xfId="1" applyNumberFormat="1" applyFont="1" applyBorder="1" applyAlignment="1" applyProtection="1"/>
    <xf numFmtId="166" fontId="3" fillId="2" borderId="0" xfId="1" applyNumberFormat="1" applyFont="1" applyFill="1" applyBorder="1" applyAlignment="1" applyProtection="1"/>
    <xf numFmtId="0" fontId="4" fillId="3" borderId="0" xfId="0" applyFont="1" applyFill="1"/>
    <xf numFmtId="166" fontId="3" fillId="3" borderId="0" xfId="0" applyNumberFormat="1" applyFont="1" applyFill="1"/>
    <xf numFmtId="166" fontId="3" fillId="3" borderId="0" xfId="1" applyNumberFormat="1" applyFont="1" applyFill="1" applyBorder="1" applyAlignment="1" applyProtection="1">
      <alignment horizontal="right"/>
    </xf>
    <xf numFmtId="0" fontId="4" fillId="4" borderId="0" xfId="0" applyFont="1" applyFill="1"/>
    <xf numFmtId="166" fontId="3" fillId="4" borderId="0" xfId="0" applyNumberFormat="1" applyFont="1" applyFill="1"/>
    <xf numFmtId="166" fontId="3" fillId="4" borderId="0" xfId="1" applyNumberFormat="1" applyFont="1" applyFill="1" applyBorder="1" applyAlignment="1" applyProtection="1"/>
    <xf numFmtId="0" fontId="7" fillId="2" borderId="0" xfId="0" applyFont="1" applyFill="1"/>
    <xf numFmtId="0" fontId="20" fillId="2" borderId="0" xfId="0" applyFont="1" applyFill="1"/>
    <xf numFmtId="0" fontId="21" fillId="0" borderId="0" xfId="0" applyFont="1"/>
    <xf numFmtId="0" fontId="3" fillId="5" borderId="0" xfId="0" applyFont="1" applyFill="1"/>
    <xf numFmtId="166" fontId="3" fillId="5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/>
    </xf>
    <xf numFmtId="169" fontId="3" fillId="5" borderId="0" xfId="0" applyNumberFormat="1" applyFont="1" applyFill="1"/>
    <xf numFmtId="0" fontId="5" fillId="3" borderId="0" xfId="0" applyFont="1" applyFill="1" applyAlignment="1">
      <alignment horizontal="right"/>
    </xf>
    <xf numFmtId="0" fontId="3" fillId="3" borderId="0" xfId="0" applyFont="1" applyFill="1"/>
    <xf numFmtId="166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/>
    <xf numFmtId="169" fontId="3" fillId="3" borderId="0" xfId="0" applyNumberFormat="1" applyFont="1" applyFill="1"/>
    <xf numFmtId="4" fontId="3" fillId="3" borderId="0" xfId="0" applyNumberFormat="1" applyFont="1" applyFill="1"/>
    <xf numFmtId="169" fontId="3" fillId="5" borderId="0" xfId="0" applyNumberFormat="1" applyFont="1" applyFill="1" applyAlignment="1">
      <alignment horizontal="right"/>
    </xf>
    <xf numFmtId="169" fontId="3" fillId="3" borderId="0" xfId="0" applyNumberFormat="1" applyFont="1" applyFill="1" applyAlignment="1">
      <alignment horizontal="right"/>
    </xf>
    <xf numFmtId="166" fontId="3" fillId="5" borderId="0" xfId="0" applyNumberFormat="1" applyFont="1" applyFill="1"/>
    <xf numFmtId="0" fontId="5" fillId="0" borderId="0" xfId="0" applyFont="1" applyAlignment="1">
      <alignment horizontal="right"/>
    </xf>
    <xf numFmtId="0" fontId="3" fillId="5" borderId="0" xfId="0" applyFont="1" applyFill="1" applyAlignment="1">
      <alignment horizontal="right"/>
    </xf>
    <xf numFmtId="167" fontId="3" fillId="5" borderId="0" xfId="0" applyNumberFormat="1" applyFont="1" applyFill="1"/>
    <xf numFmtId="0" fontId="3" fillId="3" borderId="0" xfId="0" applyFont="1" applyFill="1" applyAlignment="1">
      <alignment horizontal="right"/>
    </xf>
    <xf numFmtId="166" fontId="6" fillId="3" borderId="0" xfId="0" applyNumberFormat="1" applyFont="1" applyFill="1"/>
    <xf numFmtId="170" fontId="4" fillId="0" borderId="0" xfId="0" applyNumberFormat="1" applyFont="1"/>
    <xf numFmtId="0" fontId="22" fillId="0" borderId="0" xfId="0" applyFont="1" applyAlignment="1">
      <alignment horizontal="right"/>
    </xf>
    <xf numFmtId="166" fontId="0" fillId="0" borderId="0" xfId="0" applyNumberFormat="1"/>
    <xf numFmtId="0" fontId="23" fillId="0" borderId="0" xfId="0" applyFont="1"/>
    <xf numFmtId="0" fontId="4" fillId="2" borderId="0" xfId="0" applyFont="1" applyFill="1" applyAlignment="1">
      <alignment horizontal="left"/>
    </xf>
    <xf numFmtId="0" fontId="0" fillId="2" borderId="0" xfId="0" applyFill="1"/>
    <xf numFmtId="4" fontId="6" fillId="0" borderId="0" xfId="0" applyNumberFormat="1" applyFont="1"/>
    <xf numFmtId="0" fontId="24" fillId="0" borderId="0" xfId="0" applyFont="1"/>
    <xf numFmtId="0" fontId="3" fillId="6" borderId="0" xfId="0" applyFont="1" applyFill="1"/>
    <xf numFmtId="0" fontId="4" fillId="7" borderId="0" xfId="0" applyFont="1" applyFill="1"/>
    <xf numFmtId="0" fontId="4" fillId="6" borderId="0" xfId="0" applyFont="1" applyFill="1"/>
    <xf numFmtId="3" fontId="6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6" fillId="5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vertical="center" wrapText="1"/>
    </xf>
    <xf numFmtId="3" fontId="6" fillId="5" borderId="0" xfId="0" applyNumberFormat="1" applyFont="1" applyFill="1" applyAlignment="1">
      <alignment horizontal="right" vertical="center" wrapText="1"/>
    </xf>
    <xf numFmtId="172" fontId="3" fillId="5" borderId="0" xfId="0" applyNumberFormat="1" applyFont="1" applyFill="1"/>
    <xf numFmtId="0" fontId="6" fillId="3" borderId="0" xfId="0" applyFont="1" applyFill="1" applyAlignment="1">
      <alignment vertical="center" wrapText="1"/>
    </xf>
    <xf numFmtId="3" fontId="6" fillId="3" borderId="0" xfId="0" applyNumberFormat="1" applyFont="1" applyFill="1" applyAlignment="1">
      <alignment horizontal="right" vertical="center" wrapText="1"/>
    </xf>
    <xf numFmtId="165" fontId="26" fillId="5" borderId="0" xfId="0" applyNumberFormat="1" applyFont="1" applyFill="1" applyAlignment="1">
      <alignment horizontal="right" vertical="center" wrapText="1"/>
    </xf>
    <xf numFmtId="0" fontId="6" fillId="4" borderId="0" xfId="0" applyFont="1" applyFill="1" applyAlignment="1">
      <alignment vertical="center" wrapText="1"/>
    </xf>
    <xf numFmtId="3" fontId="6" fillId="4" borderId="0" xfId="0" applyNumberFormat="1" applyFont="1" applyFill="1" applyAlignment="1">
      <alignment horizontal="right" vertical="center" wrapText="1"/>
    </xf>
    <xf numFmtId="165" fontId="6" fillId="4" borderId="0" xfId="0" applyNumberFormat="1" applyFont="1" applyFill="1" applyAlignment="1">
      <alignment horizontal="right" vertical="center" wrapText="1"/>
    </xf>
    <xf numFmtId="165" fontId="3" fillId="4" borderId="0" xfId="0" applyNumberFormat="1" applyFont="1" applyFill="1"/>
    <xf numFmtId="0" fontId="26" fillId="5" borderId="0" xfId="0" applyFont="1" applyFill="1" applyAlignment="1">
      <alignment vertical="center" wrapText="1"/>
    </xf>
    <xf numFmtId="3" fontId="26" fillId="5" borderId="0" xfId="0" applyNumberFormat="1" applyFont="1" applyFill="1" applyAlignment="1">
      <alignment horizontal="right" vertical="center" wrapText="1"/>
    </xf>
    <xf numFmtId="172" fontId="27" fillId="5" borderId="0" xfId="0" applyNumberFormat="1" applyFont="1" applyFill="1"/>
    <xf numFmtId="3" fontId="28" fillId="3" borderId="0" xfId="0" applyNumberFormat="1" applyFont="1" applyFill="1"/>
    <xf numFmtId="166" fontId="5" fillId="3" borderId="0" xfId="0" applyNumberFormat="1" applyFont="1" applyFill="1"/>
    <xf numFmtId="3" fontId="28" fillId="3" borderId="0" xfId="0" applyNumberFormat="1" applyFont="1" applyFill="1" applyAlignment="1">
      <alignment horizontal="right"/>
    </xf>
    <xf numFmtId="165" fontId="3" fillId="5" borderId="0" xfId="0" applyNumberFormat="1" applyFont="1" applyFill="1"/>
    <xf numFmtId="172" fontId="4" fillId="5" borderId="0" xfId="0" applyNumberFormat="1" applyFont="1" applyFill="1"/>
    <xf numFmtId="170" fontId="3" fillId="0" borderId="0" xfId="0" applyNumberFormat="1" applyFont="1"/>
    <xf numFmtId="0" fontId="0" fillId="0" borderId="0" xfId="0"/>
    <xf numFmtId="0" fontId="3" fillId="0" borderId="0" xfId="0" applyFont="1"/>
    <xf numFmtId="49" fontId="3" fillId="0" borderId="0" xfId="0" applyNumberFormat="1" applyFont="1"/>
    <xf numFmtId="166" fontId="3" fillId="0" borderId="0" xfId="0" applyNumberFormat="1" applyFont="1"/>
    <xf numFmtId="169" fontId="3" fillId="0" borderId="0" xfId="0" applyNumberFormat="1" applyFont="1" applyAlignment="1">
      <alignment horizontal="right"/>
    </xf>
    <xf numFmtId="166" fontId="29" fillId="0" borderId="0" xfId="1" applyNumberFormat="1" applyBorder="1" applyProtection="1"/>
    <xf numFmtId="173" fontId="3" fillId="0" borderId="0" xfId="0" applyNumberFormat="1" applyFont="1"/>
    <xf numFmtId="171" fontId="3" fillId="0" borderId="0" xfId="1" applyFont="1" applyBorder="1" applyAlignment="1" applyProtection="1"/>
    <xf numFmtId="171" fontId="3" fillId="0" borderId="0" xfId="0" applyNumberFormat="1" applyFont="1"/>
    <xf numFmtId="166" fontId="3" fillId="0" borderId="0" xfId="1" applyNumberFormat="1" applyFont="1" applyBorder="1" applyAlignment="1" applyProtection="1"/>
    <xf numFmtId="166" fontId="30" fillId="0" borderId="0" xfId="0" applyNumberFormat="1" applyFont="1"/>
    <xf numFmtId="166" fontId="3" fillId="0" borderId="0" xfId="1" applyNumberFormat="1" applyFont="1" applyFill="1" applyBorder="1" applyAlignment="1" applyProtection="1"/>
    <xf numFmtId="166" fontId="3" fillId="8" borderId="0" xfId="0" applyNumberFormat="1" applyFont="1" applyFill="1"/>
    <xf numFmtId="14" fontId="5" fillId="3" borderId="0" xfId="0" applyNumberFormat="1" applyFont="1" applyFill="1" applyAlignment="1">
      <alignment horizontal="right"/>
    </xf>
    <xf numFmtId="0" fontId="31" fillId="9" borderId="0" xfId="0" applyFont="1" applyFill="1" applyAlignment="1">
      <alignment horizontal="right"/>
    </xf>
    <xf numFmtId="0" fontId="27" fillId="9" borderId="0" xfId="0" applyFont="1" applyFill="1"/>
    <xf numFmtId="0" fontId="32" fillId="9" borderId="0" xfId="0" applyFont="1" applyFill="1"/>
    <xf numFmtId="4" fontId="32" fillId="9" borderId="0" xfId="0" applyNumberFormat="1" applyFont="1" applyFill="1"/>
    <xf numFmtId="0" fontId="7" fillId="0" borderId="0" xfId="0" applyFont="1" applyBorder="1" applyAlignment="1">
      <alignment vertical="center" wrapText="1"/>
    </xf>
  </cellXfs>
  <cellStyles count="7">
    <cellStyle name="Heading 3" xfId="3" xr:uid="{00000000-0005-0000-0000-000006000000}"/>
    <cellStyle name="Heading1" xfId="4" xr:uid="{00000000-0005-0000-0000-000007000000}"/>
    <cellStyle name="Link" xfId="2" builtinId="8"/>
    <cellStyle name="Result" xfId="5" xr:uid="{00000000-0005-0000-0000-000008000000}"/>
    <cellStyle name="Result2" xfId="6" xr:uid="{00000000-0005-0000-0000-000009000000}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ebshop.it.nrw.de/details.php?id=21833&amp;id2=21843&amp;source=s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6"/>
  <sheetViews>
    <sheetView zoomScale="75" zoomScaleNormal="75" workbookViewId="0">
      <selection activeCell="A18" sqref="A18"/>
    </sheetView>
  </sheetViews>
  <sheetFormatPr baseColWidth="10" defaultColWidth="11" defaultRowHeight="14.25" x14ac:dyDescent="0.2"/>
  <cols>
    <col min="1" max="1" width="40.75" style="1" customWidth="1"/>
    <col min="2" max="2" width="11.875" style="1" customWidth="1"/>
    <col min="3" max="3" width="17.5" style="1" customWidth="1"/>
    <col min="4" max="5" width="18.125" style="1" customWidth="1"/>
    <col min="6" max="6" width="17.875" style="1" customWidth="1"/>
    <col min="7" max="7" width="19.5" style="1" customWidth="1"/>
    <col min="8" max="8" width="17.5" style="1" customWidth="1"/>
    <col min="9" max="9" width="16.875" style="1" customWidth="1"/>
    <col min="10" max="11" width="11" style="1"/>
    <col min="12" max="12" width="17.625" style="1" customWidth="1"/>
    <col min="13" max="13" width="11" style="1"/>
    <col min="14" max="14" width="11.375" style="1" customWidth="1"/>
    <col min="15" max="15" width="10.625" style="1" customWidth="1"/>
    <col min="16" max="16" width="12.375" style="1" customWidth="1"/>
    <col min="17" max="17" width="11" style="1"/>
    <col min="18" max="18" width="12.25" style="1" customWidth="1"/>
    <col min="19" max="1025" width="11" style="1"/>
  </cols>
  <sheetData>
    <row r="1" spans="1:9" ht="15" x14ac:dyDescent="0.25">
      <c r="A1" s="2" t="s">
        <v>0</v>
      </c>
      <c r="B1" s="3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3"/>
      <c r="B2" s="3"/>
      <c r="C2" s="3" t="s">
        <v>8</v>
      </c>
      <c r="D2" s="3"/>
      <c r="E2" s="3"/>
      <c r="F2" s="4"/>
      <c r="G2" s="4"/>
      <c r="H2" s="3"/>
      <c r="I2" s="3"/>
    </row>
    <row r="3" spans="1:9" ht="15" x14ac:dyDescent="0.2">
      <c r="A3" s="5" t="s">
        <v>9</v>
      </c>
      <c r="B3" s="3"/>
      <c r="C3" s="6">
        <v>25000</v>
      </c>
      <c r="D3" s="1">
        <f>C3*D21</f>
        <v>1907.0253117350712</v>
      </c>
      <c r="E3" s="1">
        <f>C3*E21</f>
        <v>2542.7004156467615</v>
      </c>
      <c r="F3" s="1">
        <f>C3*F21</f>
        <v>2383.781639668839</v>
      </c>
      <c r="G3" s="1">
        <f>C3*G21</f>
        <v>2224.8628636909166</v>
      </c>
      <c r="H3" s="1">
        <f>C3*H21</f>
        <v>2860.5379676026068</v>
      </c>
      <c r="I3" s="1">
        <f>C3*I21</f>
        <v>6356.7510391169035</v>
      </c>
    </row>
    <row r="4" spans="1:9" ht="15.75" customHeight="1" x14ac:dyDescent="0.2">
      <c r="A4" s="5" t="s">
        <v>11</v>
      </c>
      <c r="B4" s="3"/>
      <c r="C4" s="6">
        <v>37439</v>
      </c>
      <c r="D4" s="1">
        <f>C4*D21</f>
        <v>2855.884825841973</v>
      </c>
      <c r="E4" s="1">
        <f>C4*E21</f>
        <v>3807.8464344559643</v>
      </c>
      <c r="F4" s="1">
        <f>C4*F21</f>
        <v>3569.8560323024662</v>
      </c>
      <c r="G4" s="1">
        <f>C4*G21</f>
        <v>3331.8656301489686</v>
      </c>
      <c r="H4" s="1">
        <f>C4*H21</f>
        <v>4283.8272387629595</v>
      </c>
      <c r="I4" s="1">
        <f>C4*I21</f>
        <v>9519.6160861399094</v>
      </c>
    </row>
    <row r="5" spans="1:9" ht="15.75" customHeight="1" x14ac:dyDescent="0.2">
      <c r="A5" s="5" t="s">
        <v>12</v>
      </c>
      <c r="B5" s="3"/>
      <c r="C5" s="6">
        <v>42676</v>
      </c>
      <c r="D5" s="1">
        <f>C5*D21</f>
        <v>3255.3684881442359</v>
      </c>
      <c r="E5" s="1">
        <f>C5*E21</f>
        <v>4340.4913175256479</v>
      </c>
      <c r="F5" s="1">
        <f>C5*F21</f>
        <v>4069.2106101802947</v>
      </c>
      <c r="G5" s="1">
        <f>C5*G21</f>
        <v>3797.9299028349419</v>
      </c>
      <c r="H5" s="1">
        <f>C5*H21</f>
        <v>4883.0527322163543</v>
      </c>
      <c r="I5" s="1">
        <f>C5*I21</f>
        <v>10851.22829381412</v>
      </c>
    </row>
    <row r="6" spans="1:9" ht="15.75" customHeight="1" x14ac:dyDescent="0.2">
      <c r="A6" s="5" t="s">
        <v>13</v>
      </c>
      <c r="B6" s="3" t="s">
        <v>255</v>
      </c>
      <c r="C6" s="6">
        <f>64360*2/3</f>
        <v>42906.666666666664</v>
      </c>
      <c r="D6" s="1">
        <f>C6*D21</f>
        <v>3272.963975020511</v>
      </c>
      <c r="E6" s="1">
        <f>C6*E21</f>
        <v>4363.951966694015</v>
      </c>
      <c r="F6" s="1">
        <f>C6*F21</f>
        <v>4091.2049687756389</v>
      </c>
      <c r="G6" s="1">
        <f>C6*G21</f>
        <v>3818.4579708572633</v>
      </c>
      <c r="H6" s="1">
        <f>C6*H21</f>
        <v>4909.4459625307672</v>
      </c>
      <c r="I6" s="1">
        <f>C6*I21</f>
        <v>10909.879916735037</v>
      </c>
    </row>
    <row r="7" spans="1:9" ht="17.25" customHeight="1" x14ac:dyDescent="0.2">
      <c r="A7" s="5" t="s">
        <v>14</v>
      </c>
      <c r="B7" s="3"/>
      <c r="C7" s="6">
        <v>51686</v>
      </c>
      <c r="D7" s="1">
        <f>C7*D21</f>
        <v>3942.6604104935554</v>
      </c>
      <c r="E7" s="1">
        <f>C7*E21</f>
        <v>5256.8805473247412</v>
      </c>
      <c r="F7" s="1">
        <f>C7*F21</f>
        <v>4928.3255131169444</v>
      </c>
      <c r="G7" s="1">
        <f>C7*G21</f>
        <v>4599.7704789091486</v>
      </c>
      <c r="H7" s="1">
        <f>C7*H21</f>
        <v>5913.9906157403339</v>
      </c>
      <c r="I7" s="1">
        <f>C7*I21</f>
        <v>13142.201368311851</v>
      </c>
    </row>
    <row r="8" spans="1:9" ht="17.25" customHeight="1" x14ac:dyDescent="0.2">
      <c r="A8" s="5" t="s">
        <v>15</v>
      </c>
      <c r="B8" s="3"/>
      <c r="C8" s="6">
        <v>14072</v>
      </c>
      <c r="D8" s="1">
        <f>C8*D21</f>
        <v>1073.4264074694368</v>
      </c>
      <c r="E8" s="1">
        <f>C8*E21</f>
        <v>1431.2352099592492</v>
      </c>
      <c r="F8" s="1">
        <f>C9*F21</f>
        <v>507.07803039035542</v>
      </c>
      <c r="G8" s="1">
        <f>C8*G21</f>
        <v>1252.330808714343</v>
      </c>
      <c r="H8" s="1">
        <f>C8*H21</f>
        <v>1610.1396112041552</v>
      </c>
      <c r="I8" s="1">
        <f>C8*I21</f>
        <v>3578.0880248981225</v>
      </c>
    </row>
    <row r="9" spans="1:9" ht="17.25" customHeight="1" x14ac:dyDescent="0.2">
      <c r="A9" s="5" t="s">
        <v>16</v>
      </c>
      <c r="B9" s="3"/>
      <c r="C9" s="6">
        <v>5318</v>
      </c>
      <c r="D9" s="1">
        <f>C9*D21</f>
        <v>405.66242431228432</v>
      </c>
      <c r="E9" s="1">
        <f>C9*E21</f>
        <v>540.88323241637909</v>
      </c>
      <c r="F9" s="1">
        <f>C9*F21</f>
        <v>507.07803039035542</v>
      </c>
      <c r="G9" s="1">
        <f>C9*G21</f>
        <v>473.27282836433176</v>
      </c>
      <c r="H9" s="1">
        <f>C9*H21</f>
        <v>608.49363646842653</v>
      </c>
      <c r="I9" s="1">
        <f>C9*I21</f>
        <v>1352.2080810409477</v>
      </c>
    </row>
    <row r="10" spans="1:9" ht="17.25" customHeight="1" x14ac:dyDescent="0.2">
      <c r="A10" s="5" t="s">
        <v>17</v>
      </c>
      <c r="B10" s="3"/>
      <c r="C10" s="6">
        <v>14472</v>
      </c>
      <c r="D10" s="1">
        <f>C10*D21</f>
        <v>1103.9388124571981</v>
      </c>
      <c r="E10" s="1">
        <f>C10*E21</f>
        <v>1471.9184166095974</v>
      </c>
      <c r="F10" s="1">
        <f>C10*F21</f>
        <v>1379.9235155714973</v>
      </c>
      <c r="G10" s="1">
        <f>C10*G21</f>
        <v>1287.9286145333976</v>
      </c>
      <c r="H10" s="1">
        <f>C10*H21</f>
        <v>1655.908218685797</v>
      </c>
      <c r="I10" s="1">
        <f>C10*I21</f>
        <v>3679.7960415239932</v>
      </c>
    </row>
    <row r="11" spans="1:9" ht="17.25" customHeight="1" x14ac:dyDescent="0.2">
      <c r="A11" s="5" t="s">
        <v>18</v>
      </c>
      <c r="B11" s="3"/>
      <c r="C11" s="6">
        <v>6930</v>
      </c>
      <c r="D11" s="1">
        <f>C11*D21</f>
        <v>528.62741641296168</v>
      </c>
      <c r="E11" s="1">
        <f>C11*E21</f>
        <v>704.83655521728235</v>
      </c>
      <c r="F11" s="1">
        <f>C11*F21</f>
        <v>660.78427051620213</v>
      </c>
      <c r="G11" s="1">
        <f>C11*G21</f>
        <v>616.73198581512202</v>
      </c>
      <c r="H11" s="1">
        <f>C11*H21</f>
        <v>792.94112461944258</v>
      </c>
      <c r="I11" s="1">
        <f>C11*I21</f>
        <v>1762.0913880432056</v>
      </c>
    </row>
    <row r="12" spans="1:9" ht="17.25" customHeight="1" x14ac:dyDescent="0.2">
      <c r="A12" s="5" t="s">
        <v>19</v>
      </c>
      <c r="B12" s="3"/>
      <c r="C12" s="6">
        <v>5961</v>
      </c>
      <c r="D12" s="1">
        <f>C12*D21</f>
        <v>454.71111533011037</v>
      </c>
      <c r="E12" s="1">
        <f>C12*E21</f>
        <v>606.28148710681387</v>
      </c>
      <c r="F12" s="1">
        <f>C12*F21</f>
        <v>568.38889416263794</v>
      </c>
      <c r="G12" s="1">
        <f>C12*G21</f>
        <v>530.49630121846212</v>
      </c>
      <c r="H12" s="1">
        <f>C12*H21</f>
        <v>682.06667299516562</v>
      </c>
      <c r="I12" s="1">
        <f>C12*I21</f>
        <v>1515.7037177670345</v>
      </c>
    </row>
    <row r="13" spans="1:9" ht="17.25" customHeight="1" x14ac:dyDescent="0.2">
      <c r="A13" s="7" t="s">
        <v>20</v>
      </c>
      <c r="B13" s="3"/>
      <c r="C13" s="6">
        <v>25791</v>
      </c>
      <c r="D13" s="1">
        <f>C13*D21</f>
        <v>1967.3635925983688</v>
      </c>
      <c r="E13" s="1">
        <f>C13*E21</f>
        <v>2623.1514567978252</v>
      </c>
      <c r="F13" s="1">
        <f>C13*F21</f>
        <v>2459.2044907479608</v>
      </c>
      <c r="G13" s="1">
        <f>C13*G21</f>
        <v>2295.2575246980969</v>
      </c>
      <c r="H13" s="1">
        <f>C13*H21</f>
        <v>2951.0453888975535</v>
      </c>
      <c r="I13" s="1">
        <f>C13*I21</f>
        <v>6557.8786419945627</v>
      </c>
    </row>
    <row r="14" spans="1:9" ht="17.25" customHeight="1" x14ac:dyDescent="0.2">
      <c r="A14" s="5" t="s">
        <v>23</v>
      </c>
      <c r="B14" s="3"/>
      <c r="C14" s="6">
        <v>35232</v>
      </c>
      <c r="D14" s="1">
        <f>C14*D21</f>
        <v>2687.5326313220012</v>
      </c>
      <c r="E14" s="1">
        <f>C14*E21</f>
        <v>3583.3768417626684</v>
      </c>
      <c r="F14" s="1">
        <f>C14*F21</f>
        <v>3359.415789152501</v>
      </c>
      <c r="G14" s="1">
        <f>C14*G21</f>
        <v>3135.4547365423346</v>
      </c>
      <c r="H14" s="1">
        <f>C14*H21</f>
        <v>4031.2989469830018</v>
      </c>
      <c r="I14" s="1">
        <f>C14*I21</f>
        <v>8958.4421044066694</v>
      </c>
    </row>
    <row r="15" spans="1:9" ht="17.25" customHeight="1" x14ac:dyDescent="0.2">
      <c r="A15" s="5" t="s">
        <v>24</v>
      </c>
      <c r="B15" s="3"/>
      <c r="C15" s="6">
        <v>21864</v>
      </c>
      <c r="D15" s="1">
        <f>C15*D21</f>
        <v>1667.8080566310239</v>
      </c>
      <c r="E15" s="1">
        <f>C15*E21</f>
        <v>2223.744075508032</v>
      </c>
      <c r="F15" s="1">
        <f>C15*F21</f>
        <v>2084.7600707887796</v>
      </c>
      <c r="G15" s="1">
        <f>C15*G21</f>
        <v>1945.7760660695278</v>
      </c>
      <c r="H15" s="1">
        <f>C15*H21</f>
        <v>2501.7120849465359</v>
      </c>
      <c r="I15" s="1">
        <f>C15*I21</f>
        <v>5559.3601887700788</v>
      </c>
    </row>
    <row r="16" spans="1:9" ht="17.25" customHeight="1" x14ac:dyDescent="0.2">
      <c r="A16" s="5" t="s">
        <v>25</v>
      </c>
      <c r="B16" s="3"/>
      <c r="C16" s="6">
        <v>19352</v>
      </c>
      <c r="D16" s="1">
        <f>C16*D21</f>
        <v>1476.1901533078837</v>
      </c>
      <c r="E16" s="1">
        <f>C16*E21</f>
        <v>1968.2535377438453</v>
      </c>
      <c r="F16" s="1">
        <f>C16*F21</f>
        <v>1845.2376916348549</v>
      </c>
      <c r="G16" s="1">
        <f>C16*G21</f>
        <v>1722.2218455258646</v>
      </c>
      <c r="H16" s="1">
        <f>C16*H21</f>
        <v>2214.2852299618257</v>
      </c>
      <c r="I16" s="1">
        <f>C16*I21</f>
        <v>4920.6338443596123</v>
      </c>
    </row>
    <row r="17" spans="1:1025" ht="17.25" customHeight="1" x14ac:dyDescent="0.2">
      <c r="A17" s="5" t="s">
        <v>254</v>
      </c>
      <c r="B17" s="3"/>
      <c r="C17" s="6">
        <v>44583</v>
      </c>
      <c r="D17" s="129">
        <f>C17*D21</f>
        <v>3400.8363789233872</v>
      </c>
      <c r="E17" s="129">
        <f>C17*E21</f>
        <v>4534.4485052311829</v>
      </c>
      <c r="F17" s="129">
        <f>C17*F21</f>
        <v>4251.0454736542333</v>
      </c>
      <c r="G17" s="129">
        <f>C17*G21</f>
        <v>3967.6424420772851</v>
      </c>
      <c r="H17" s="129">
        <f>C17*H21</f>
        <v>5101.2545683850813</v>
      </c>
      <c r="I17" s="129">
        <f>C17*I21</f>
        <v>11336.121263077956</v>
      </c>
    </row>
    <row r="18" spans="1:1025" s="128" customFormat="1" ht="17.25" customHeight="1" x14ac:dyDescent="0.2">
      <c r="A18" s="5"/>
      <c r="B18" s="3"/>
      <c r="C18" s="6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  <c r="IS18" s="129"/>
      <c r="IT18" s="129"/>
      <c r="IU18" s="129"/>
      <c r="IV18" s="129"/>
      <c r="IW18" s="129"/>
      <c r="IX18" s="129"/>
      <c r="IY18" s="129"/>
      <c r="IZ18" s="129"/>
      <c r="JA18" s="129"/>
      <c r="JB18" s="129"/>
      <c r="JC18" s="129"/>
      <c r="JD18" s="129"/>
      <c r="JE18" s="129"/>
      <c r="JF18" s="129"/>
      <c r="JG18" s="129"/>
      <c r="JH18" s="129"/>
      <c r="JI18" s="129"/>
      <c r="JJ18" s="129"/>
      <c r="JK18" s="129"/>
      <c r="JL18" s="129"/>
      <c r="JM18" s="129"/>
      <c r="JN18" s="129"/>
      <c r="JO18" s="129"/>
      <c r="JP18" s="129"/>
      <c r="JQ18" s="129"/>
      <c r="JR18" s="129"/>
      <c r="JS18" s="129"/>
      <c r="JT18" s="129"/>
      <c r="JU18" s="129"/>
      <c r="JV18" s="129"/>
      <c r="JW18" s="129"/>
      <c r="JX18" s="129"/>
      <c r="JY18" s="129"/>
      <c r="JZ18" s="129"/>
      <c r="KA18" s="129"/>
      <c r="KB18" s="129"/>
      <c r="KC18" s="129"/>
      <c r="KD18" s="129"/>
      <c r="KE18" s="129"/>
      <c r="KF18" s="129"/>
      <c r="KG18" s="129"/>
      <c r="KH18" s="129"/>
      <c r="KI18" s="129"/>
      <c r="KJ18" s="129"/>
      <c r="KK18" s="129"/>
      <c r="KL18" s="129"/>
      <c r="KM18" s="129"/>
      <c r="KN18" s="129"/>
      <c r="KO18" s="129"/>
      <c r="KP18" s="129"/>
      <c r="KQ18" s="129"/>
      <c r="KR18" s="129"/>
      <c r="KS18" s="129"/>
      <c r="KT18" s="129"/>
      <c r="KU18" s="129"/>
      <c r="KV18" s="129"/>
      <c r="KW18" s="129"/>
      <c r="KX18" s="129"/>
      <c r="KY18" s="129"/>
      <c r="KZ18" s="129"/>
      <c r="LA18" s="129"/>
      <c r="LB18" s="129"/>
      <c r="LC18" s="129"/>
      <c r="LD18" s="129"/>
      <c r="LE18" s="129"/>
      <c r="LF18" s="129"/>
      <c r="LG18" s="129"/>
      <c r="LH18" s="129"/>
      <c r="LI18" s="129"/>
      <c r="LJ18" s="129"/>
      <c r="LK18" s="129"/>
      <c r="LL18" s="129"/>
      <c r="LM18" s="129"/>
      <c r="LN18" s="129"/>
      <c r="LO18" s="129"/>
      <c r="LP18" s="129"/>
      <c r="LQ18" s="129"/>
      <c r="LR18" s="129"/>
      <c r="LS18" s="129"/>
      <c r="LT18" s="129"/>
      <c r="LU18" s="129"/>
      <c r="LV18" s="129"/>
      <c r="LW18" s="129"/>
      <c r="LX18" s="129"/>
      <c r="LY18" s="129"/>
      <c r="LZ18" s="129"/>
      <c r="MA18" s="129"/>
      <c r="MB18" s="129"/>
      <c r="MC18" s="129"/>
      <c r="MD18" s="129"/>
      <c r="ME18" s="129"/>
      <c r="MF18" s="129"/>
      <c r="MG18" s="129"/>
      <c r="MH18" s="129"/>
      <c r="MI18" s="129"/>
      <c r="MJ18" s="129"/>
      <c r="MK18" s="129"/>
      <c r="ML18" s="129"/>
      <c r="MM18" s="129"/>
      <c r="MN18" s="129"/>
      <c r="MO18" s="129"/>
      <c r="MP18" s="129"/>
      <c r="MQ18" s="129"/>
      <c r="MR18" s="129"/>
      <c r="MS18" s="129"/>
      <c r="MT18" s="129"/>
      <c r="MU18" s="129"/>
      <c r="MV18" s="129"/>
      <c r="MW18" s="129"/>
      <c r="MX18" s="129"/>
      <c r="MY18" s="129"/>
      <c r="MZ18" s="129"/>
      <c r="NA18" s="129"/>
      <c r="NB18" s="129"/>
      <c r="NC18" s="129"/>
      <c r="ND18" s="129"/>
      <c r="NE18" s="129"/>
      <c r="NF18" s="129"/>
      <c r="NG18" s="129"/>
      <c r="NH18" s="129"/>
      <c r="NI18" s="129"/>
      <c r="NJ18" s="129"/>
      <c r="NK18" s="129"/>
      <c r="NL18" s="129"/>
      <c r="NM18" s="129"/>
      <c r="NN18" s="129"/>
      <c r="NO18" s="129"/>
      <c r="NP18" s="129"/>
      <c r="NQ18" s="129"/>
      <c r="NR18" s="129"/>
      <c r="NS18" s="129"/>
      <c r="NT18" s="129"/>
      <c r="NU18" s="129"/>
      <c r="NV18" s="129"/>
      <c r="NW18" s="129"/>
      <c r="NX18" s="129"/>
      <c r="NY18" s="129"/>
      <c r="NZ18" s="129"/>
      <c r="OA18" s="129"/>
      <c r="OB18" s="129"/>
      <c r="OC18" s="129"/>
      <c r="OD18" s="129"/>
      <c r="OE18" s="129"/>
      <c r="OF18" s="129"/>
      <c r="OG18" s="129"/>
      <c r="OH18" s="129"/>
      <c r="OI18" s="129"/>
      <c r="OJ18" s="129"/>
      <c r="OK18" s="129"/>
      <c r="OL18" s="129"/>
      <c r="OM18" s="129"/>
      <c r="ON18" s="129"/>
      <c r="OO18" s="129"/>
      <c r="OP18" s="129"/>
      <c r="OQ18" s="129"/>
      <c r="OR18" s="129"/>
      <c r="OS18" s="129"/>
      <c r="OT18" s="129"/>
      <c r="OU18" s="129"/>
      <c r="OV18" s="129"/>
      <c r="OW18" s="129"/>
      <c r="OX18" s="129"/>
      <c r="OY18" s="129"/>
      <c r="OZ18" s="129"/>
      <c r="PA18" s="129"/>
      <c r="PB18" s="129"/>
      <c r="PC18" s="129"/>
      <c r="PD18" s="129"/>
      <c r="PE18" s="129"/>
      <c r="PF18" s="129"/>
      <c r="PG18" s="129"/>
      <c r="PH18" s="129"/>
      <c r="PI18" s="129"/>
      <c r="PJ18" s="129"/>
      <c r="PK18" s="129"/>
      <c r="PL18" s="129"/>
      <c r="PM18" s="129"/>
      <c r="PN18" s="129"/>
      <c r="PO18" s="129"/>
      <c r="PP18" s="129"/>
      <c r="PQ18" s="129"/>
      <c r="PR18" s="129"/>
      <c r="PS18" s="129"/>
      <c r="PT18" s="129"/>
      <c r="PU18" s="129"/>
      <c r="PV18" s="129"/>
      <c r="PW18" s="129"/>
      <c r="PX18" s="129"/>
      <c r="PY18" s="129"/>
      <c r="PZ18" s="129"/>
      <c r="QA18" s="129"/>
      <c r="QB18" s="129"/>
      <c r="QC18" s="129"/>
      <c r="QD18" s="129"/>
      <c r="QE18" s="129"/>
      <c r="QF18" s="129"/>
      <c r="QG18" s="129"/>
      <c r="QH18" s="129"/>
      <c r="QI18" s="129"/>
      <c r="QJ18" s="129"/>
      <c r="QK18" s="129"/>
      <c r="QL18" s="129"/>
      <c r="QM18" s="129"/>
      <c r="QN18" s="129"/>
      <c r="QO18" s="129"/>
      <c r="QP18" s="129"/>
      <c r="QQ18" s="129"/>
      <c r="QR18" s="129"/>
      <c r="QS18" s="129"/>
      <c r="QT18" s="129"/>
      <c r="QU18" s="129"/>
      <c r="QV18" s="129"/>
      <c r="QW18" s="129"/>
      <c r="QX18" s="129"/>
      <c r="QY18" s="129"/>
      <c r="QZ18" s="129"/>
      <c r="RA18" s="129"/>
      <c r="RB18" s="129"/>
      <c r="RC18" s="129"/>
      <c r="RD18" s="129"/>
      <c r="RE18" s="129"/>
      <c r="RF18" s="129"/>
      <c r="RG18" s="129"/>
      <c r="RH18" s="129"/>
      <c r="RI18" s="129"/>
      <c r="RJ18" s="129"/>
      <c r="RK18" s="129"/>
      <c r="RL18" s="129"/>
      <c r="RM18" s="129"/>
      <c r="RN18" s="129"/>
      <c r="RO18" s="129"/>
      <c r="RP18" s="129"/>
      <c r="RQ18" s="129"/>
      <c r="RR18" s="129"/>
      <c r="RS18" s="129"/>
      <c r="RT18" s="129"/>
      <c r="RU18" s="129"/>
      <c r="RV18" s="129"/>
      <c r="RW18" s="129"/>
      <c r="RX18" s="129"/>
      <c r="RY18" s="129"/>
      <c r="RZ18" s="129"/>
      <c r="SA18" s="129"/>
      <c r="SB18" s="129"/>
      <c r="SC18" s="129"/>
      <c r="SD18" s="129"/>
      <c r="SE18" s="129"/>
      <c r="SF18" s="129"/>
      <c r="SG18" s="129"/>
      <c r="SH18" s="129"/>
      <c r="SI18" s="129"/>
      <c r="SJ18" s="129"/>
      <c r="SK18" s="129"/>
      <c r="SL18" s="129"/>
      <c r="SM18" s="129"/>
      <c r="SN18" s="129"/>
      <c r="SO18" s="129"/>
      <c r="SP18" s="129"/>
      <c r="SQ18" s="129"/>
      <c r="SR18" s="129"/>
      <c r="SS18" s="129"/>
      <c r="ST18" s="129"/>
      <c r="SU18" s="129"/>
      <c r="SV18" s="129"/>
      <c r="SW18" s="129"/>
      <c r="SX18" s="129"/>
      <c r="SY18" s="129"/>
      <c r="SZ18" s="129"/>
      <c r="TA18" s="129"/>
      <c r="TB18" s="129"/>
      <c r="TC18" s="129"/>
      <c r="TD18" s="129"/>
      <c r="TE18" s="129"/>
      <c r="TF18" s="129"/>
      <c r="TG18" s="129"/>
      <c r="TH18" s="129"/>
      <c r="TI18" s="129"/>
      <c r="TJ18" s="129"/>
      <c r="TK18" s="129"/>
      <c r="TL18" s="129"/>
      <c r="TM18" s="129"/>
      <c r="TN18" s="129"/>
      <c r="TO18" s="129"/>
      <c r="TP18" s="129"/>
      <c r="TQ18" s="129"/>
      <c r="TR18" s="129"/>
      <c r="TS18" s="129"/>
      <c r="TT18" s="129"/>
      <c r="TU18" s="129"/>
      <c r="TV18" s="129"/>
      <c r="TW18" s="129"/>
      <c r="TX18" s="129"/>
      <c r="TY18" s="129"/>
      <c r="TZ18" s="129"/>
      <c r="UA18" s="129"/>
      <c r="UB18" s="129"/>
      <c r="UC18" s="129"/>
      <c r="UD18" s="129"/>
      <c r="UE18" s="129"/>
      <c r="UF18" s="129"/>
      <c r="UG18" s="129"/>
      <c r="UH18" s="129"/>
      <c r="UI18" s="129"/>
      <c r="UJ18" s="129"/>
      <c r="UK18" s="129"/>
      <c r="UL18" s="129"/>
      <c r="UM18" s="129"/>
      <c r="UN18" s="129"/>
      <c r="UO18" s="129"/>
      <c r="UP18" s="129"/>
      <c r="UQ18" s="129"/>
      <c r="UR18" s="129"/>
      <c r="US18" s="129"/>
      <c r="UT18" s="129"/>
      <c r="UU18" s="129"/>
      <c r="UV18" s="129"/>
      <c r="UW18" s="129"/>
      <c r="UX18" s="129"/>
      <c r="UY18" s="129"/>
      <c r="UZ18" s="129"/>
      <c r="VA18" s="129"/>
      <c r="VB18" s="129"/>
      <c r="VC18" s="129"/>
      <c r="VD18" s="129"/>
      <c r="VE18" s="129"/>
      <c r="VF18" s="129"/>
      <c r="VG18" s="129"/>
      <c r="VH18" s="129"/>
      <c r="VI18" s="129"/>
      <c r="VJ18" s="129"/>
      <c r="VK18" s="129"/>
      <c r="VL18" s="129"/>
      <c r="VM18" s="129"/>
      <c r="VN18" s="129"/>
      <c r="VO18" s="129"/>
      <c r="VP18" s="129"/>
      <c r="VQ18" s="129"/>
      <c r="VR18" s="129"/>
      <c r="VS18" s="129"/>
      <c r="VT18" s="129"/>
      <c r="VU18" s="129"/>
      <c r="VV18" s="129"/>
      <c r="VW18" s="129"/>
      <c r="VX18" s="129"/>
      <c r="VY18" s="129"/>
      <c r="VZ18" s="129"/>
      <c r="WA18" s="129"/>
      <c r="WB18" s="129"/>
      <c r="WC18" s="129"/>
      <c r="WD18" s="129"/>
      <c r="WE18" s="129"/>
      <c r="WF18" s="129"/>
      <c r="WG18" s="129"/>
      <c r="WH18" s="129"/>
      <c r="WI18" s="129"/>
      <c r="WJ18" s="129"/>
      <c r="WK18" s="129"/>
      <c r="WL18" s="129"/>
      <c r="WM18" s="129"/>
      <c r="WN18" s="129"/>
      <c r="WO18" s="129"/>
      <c r="WP18" s="129"/>
      <c r="WQ18" s="129"/>
      <c r="WR18" s="129"/>
      <c r="WS18" s="129"/>
      <c r="WT18" s="129"/>
      <c r="WU18" s="129"/>
      <c r="WV18" s="129"/>
      <c r="WW18" s="129"/>
      <c r="WX18" s="129"/>
      <c r="WY18" s="129"/>
      <c r="WZ18" s="129"/>
      <c r="XA18" s="129"/>
      <c r="XB18" s="129"/>
      <c r="XC18" s="129"/>
      <c r="XD18" s="129"/>
      <c r="XE18" s="129"/>
      <c r="XF18" s="129"/>
      <c r="XG18" s="129"/>
      <c r="XH18" s="129"/>
      <c r="XI18" s="129"/>
      <c r="XJ18" s="129"/>
      <c r="XK18" s="129"/>
      <c r="XL18" s="129"/>
      <c r="XM18" s="129"/>
      <c r="XN18" s="129"/>
      <c r="XO18" s="129"/>
      <c r="XP18" s="129"/>
      <c r="XQ18" s="129"/>
      <c r="XR18" s="129"/>
      <c r="XS18" s="129"/>
      <c r="XT18" s="129"/>
      <c r="XU18" s="129"/>
      <c r="XV18" s="129"/>
      <c r="XW18" s="129"/>
      <c r="XX18" s="129"/>
      <c r="XY18" s="129"/>
      <c r="XZ18" s="129"/>
      <c r="YA18" s="129"/>
      <c r="YB18" s="129"/>
      <c r="YC18" s="129"/>
      <c r="YD18" s="129"/>
      <c r="YE18" s="129"/>
      <c r="YF18" s="129"/>
      <c r="YG18" s="129"/>
      <c r="YH18" s="129"/>
      <c r="YI18" s="129"/>
      <c r="YJ18" s="129"/>
      <c r="YK18" s="129"/>
      <c r="YL18" s="129"/>
      <c r="YM18" s="129"/>
      <c r="YN18" s="129"/>
      <c r="YO18" s="129"/>
      <c r="YP18" s="129"/>
      <c r="YQ18" s="129"/>
      <c r="YR18" s="129"/>
      <c r="YS18" s="129"/>
      <c r="YT18" s="129"/>
      <c r="YU18" s="129"/>
      <c r="YV18" s="129"/>
      <c r="YW18" s="129"/>
      <c r="YX18" s="129"/>
      <c r="YY18" s="129"/>
      <c r="YZ18" s="129"/>
      <c r="ZA18" s="129"/>
      <c r="ZB18" s="129"/>
      <c r="ZC18" s="129"/>
      <c r="ZD18" s="129"/>
      <c r="ZE18" s="129"/>
      <c r="ZF18" s="129"/>
      <c r="ZG18" s="129"/>
      <c r="ZH18" s="129"/>
      <c r="ZI18" s="129"/>
      <c r="ZJ18" s="129"/>
      <c r="ZK18" s="129"/>
      <c r="ZL18" s="129"/>
      <c r="ZM18" s="129"/>
      <c r="ZN18" s="129"/>
      <c r="ZO18" s="129"/>
      <c r="ZP18" s="129"/>
      <c r="ZQ18" s="129"/>
      <c r="ZR18" s="129"/>
      <c r="ZS18" s="129"/>
      <c r="ZT18" s="129"/>
      <c r="ZU18" s="129"/>
      <c r="ZV18" s="129"/>
      <c r="ZW18" s="129"/>
      <c r="ZX18" s="129"/>
      <c r="ZY18" s="129"/>
      <c r="ZZ18" s="129"/>
      <c r="AAA18" s="129"/>
      <c r="AAB18" s="129"/>
      <c r="AAC18" s="129"/>
      <c r="AAD18" s="129"/>
      <c r="AAE18" s="129"/>
      <c r="AAF18" s="129"/>
      <c r="AAG18" s="129"/>
      <c r="AAH18" s="129"/>
      <c r="AAI18" s="129"/>
      <c r="AAJ18" s="129"/>
      <c r="AAK18" s="129"/>
      <c r="AAL18" s="129"/>
      <c r="AAM18" s="129"/>
      <c r="AAN18" s="129"/>
      <c r="AAO18" s="129"/>
      <c r="AAP18" s="129"/>
      <c r="AAQ18" s="129"/>
      <c r="AAR18" s="129"/>
      <c r="AAS18" s="129"/>
      <c r="AAT18" s="129"/>
      <c r="AAU18" s="129"/>
      <c r="AAV18" s="129"/>
      <c r="AAW18" s="129"/>
      <c r="AAX18" s="129"/>
      <c r="AAY18" s="129"/>
      <c r="AAZ18" s="129"/>
      <c r="ABA18" s="129"/>
      <c r="ABB18" s="129"/>
      <c r="ABC18" s="129"/>
      <c r="ABD18" s="129"/>
      <c r="ABE18" s="129"/>
      <c r="ABF18" s="129"/>
      <c r="ABG18" s="129"/>
      <c r="ABH18" s="129"/>
      <c r="ABI18" s="129"/>
      <c r="ABJ18" s="129"/>
      <c r="ABK18" s="129"/>
      <c r="ABL18" s="129"/>
      <c r="ABM18" s="129"/>
      <c r="ABN18" s="129"/>
      <c r="ABO18" s="129"/>
      <c r="ABP18" s="129"/>
      <c r="ABQ18" s="129"/>
      <c r="ABR18" s="129"/>
      <c r="ABS18" s="129"/>
      <c r="ABT18" s="129"/>
      <c r="ABU18" s="129"/>
      <c r="ABV18" s="129"/>
      <c r="ABW18" s="129"/>
      <c r="ABX18" s="129"/>
      <c r="ABY18" s="129"/>
      <c r="ABZ18" s="129"/>
      <c r="ACA18" s="129"/>
      <c r="ACB18" s="129"/>
      <c r="ACC18" s="129"/>
      <c r="ACD18" s="129"/>
      <c r="ACE18" s="129"/>
      <c r="ACF18" s="129"/>
      <c r="ACG18" s="129"/>
      <c r="ACH18" s="129"/>
      <c r="ACI18" s="129"/>
      <c r="ACJ18" s="129"/>
      <c r="ACK18" s="129"/>
      <c r="ACL18" s="129"/>
      <c r="ACM18" s="129"/>
      <c r="ACN18" s="129"/>
      <c r="ACO18" s="129"/>
      <c r="ACP18" s="129"/>
      <c r="ACQ18" s="129"/>
      <c r="ACR18" s="129"/>
      <c r="ACS18" s="129"/>
      <c r="ACT18" s="129"/>
      <c r="ACU18" s="129"/>
      <c r="ACV18" s="129"/>
      <c r="ACW18" s="129"/>
      <c r="ACX18" s="129"/>
      <c r="ACY18" s="129"/>
      <c r="ACZ18" s="129"/>
      <c r="ADA18" s="129"/>
      <c r="ADB18" s="129"/>
      <c r="ADC18" s="129"/>
      <c r="ADD18" s="129"/>
      <c r="ADE18" s="129"/>
      <c r="ADF18" s="129"/>
      <c r="ADG18" s="129"/>
      <c r="ADH18" s="129"/>
      <c r="ADI18" s="129"/>
      <c r="ADJ18" s="129"/>
      <c r="ADK18" s="129"/>
      <c r="ADL18" s="129"/>
      <c r="ADM18" s="129"/>
      <c r="ADN18" s="129"/>
      <c r="ADO18" s="129"/>
      <c r="ADP18" s="129"/>
      <c r="ADQ18" s="129"/>
      <c r="ADR18" s="129"/>
      <c r="ADS18" s="129"/>
      <c r="ADT18" s="129"/>
      <c r="ADU18" s="129"/>
      <c r="ADV18" s="129"/>
      <c r="ADW18" s="129"/>
      <c r="ADX18" s="129"/>
      <c r="ADY18" s="129"/>
      <c r="ADZ18" s="129"/>
      <c r="AEA18" s="129"/>
      <c r="AEB18" s="129"/>
      <c r="AEC18" s="129"/>
      <c r="AED18" s="129"/>
      <c r="AEE18" s="129"/>
      <c r="AEF18" s="129"/>
      <c r="AEG18" s="129"/>
      <c r="AEH18" s="129"/>
      <c r="AEI18" s="129"/>
      <c r="AEJ18" s="129"/>
      <c r="AEK18" s="129"/>
      <c r="AEL18" s="129"/>
      <c r="AEM18" s="129"/>
      <c r="AEN18" s="129"/>
      <c r="AEO18" s="129"/>
      <c r="AEP18" s="129"/>
      <c r="AEQ18" s="129"/>
      <c r="AER18" s="129"/>
      <c r="AES18" s="129"/>
      <c r="AET18" s="129"/>
      <c r="AEU18" s="129"/>
      <c r="AEV18" s="129"/>
      <c r="AEW18" s="129"/>
      <c r="AEX18" s="129"/>
      <c r="AEY18" s="129"/>
      <c r="AEZ18" s="129"/>
      <c r="AFA18" s="129"/>
      <c r="AFB18" s="129"/>
      <c r="AFC18" s="129"/>
      <c r="AFD18" s="129"/>
      <c r="AFE18" s="129"/>
      <c r="AFF18" s="129"/>
      <c r="AFG18" s="129"/>
      <c r="AFH18" s="129"/>
      <c r="AFI18" s="129"/>
      <c r="AFJ18" s="129"/>
      <c r="AFK18" s="129"/>
      <c r="AFL18" s="129"/>
      <c r="AFM18" s="129"/>
      <c r="AFN18" s="129"/>
      <c r="AFO18" s="129"/>
      <c r="AFP18" s="129"/>
      <c r="AFQ18" s="129"/>
      <c r="AFR18" s="129"/>
      <c r="AFS18" s="129"/>
      <c r="AFT18" s="129"/>
      <c r="AFU18" s="129"/>
      <c r="AFV18" s="129"/>
      <c r="AFW18" s="129"/>
      <c r="AFX18" s="129"/>
      <c r="AFY18" s="129"/>
      <c r="AFZ18" s="129"/>
      <c r="AGA18" s="129"/>
      <c r="AGB18" s="129"/>
      <c r="AGC18" s="129"/>
      <c r="AGD18" s="129"/>
      <c r="AGE18" s="129"/>
      <c r="AGF18" s="129"/>
      <c r="AGG18" s="129"/>
      <c r="AGH18" s="129"/>
      <c r="AGI18" s="129"/>
      <c r="AGJ18" s="129"/>
      <c r="AGK18" s="129"/>
      <c r="AGL18" s="129"/>
      <c r="AGM18" s="129"/>
      <c r="AGN18" s="129"/>
      <c r="AGO18" s="129"/>
      <c r="AGP18" s="129"/>
      <c r="AGQ18" s="129"/>
      <c r="AGR18" s="129"/>
      <c r="AGS18" s="129"/>
      <c r="AGT18" s="129"/>
      <c r="AGU18" s="129"/>
      <c r="AGV18" s="129"/>
      <c r="AGW18" s="129"/>
      <c r="AGX18" s="129"/>
      <c r="AGY18" s="129"/>
      <c r="AGZ18" s="129"/>
      <c r="AHA18" s="129"/>
      <c r="AHB18" s="129"/>
      <c r="AHC18" s="129"/>
      <c r="AHD18" s="129"/>
      <c r="AHE18" s="129"/>
      <c r="AHF18" s="129"/>
      <c r="AHG18" s="129"/>
      <c r="AHH18" s="129"/>
      <c r="AHI18" s="129"/>
      <c r="AHJ18" s="129"/>
      <c r="AHK18" s="129"/>
      <c r="AHL18" s="129"/>
      <c r="AHM18" s="129"/>
      <c r="AHN18" s="129"/>
      <c r="AHO18" s="129"/>
      <c r="AHP18" s="129"/>
      <c r="AHQ18" s="129"/>
      <c r="AHR18" s="129"/>
      <c r="AHS18" s="129"/>
      <c r="AHT18" s="129"/>
      <c r="AHU18" s="129"/>
      <c r="AHV18" s="129"/>
      <c r="AHW18" s="129"/>
      <c r="AHX18" s="129"/>
      <c r="AHY18" s="129"/>
      <c r="AHZ18" s="129"/>
      <c r="AIA18" s="129"/>
      <c r="AIB18" s="129"/>
      <c r="AIC18" s="129"/>
      <c r="AID18" s="129"/>
      <c r="AIE18" s="129"/>
      <c r="AIF18" s="129"/>
      <c r="AIG18" s="129"/>
      <c r="AIH18" s="129"/>
      <c r="AII18" s="129"/>
      <c r="AIJ18" s="129"/>
      <c r="AIK18" s="129"/>
      <c r="AIL18" s="129"/>
      <c r="AIM18" s="129"/>
      <c r="AIN18" s="129"/>
      <c r="AIO18" s="129"/>
      <c r="AIP18" s="129"/>
      <c r="AIQ18" s="129"/>
      <c r="AIR18" s="129"/>
      <c r="AIS18" s="129"/>
      <c r="AIT18" s="129"/>
      <c r="AIU18" s="129"/>
      <c r="AIV18" s="129"/>
      <c r="AIW18" s="129"/>
      <c r="AIX18" s="129"/>
      <c r="AIY18" s="129"/>
      <c r="AIZ18" s="129"/>
      <c r="AJA18" s="129"/>
      <c r="AJB18" s="129"/>
      <c r="AJC18" s="129"/>
      <c r="AJD18" s="129"/>
      <c r="AJE18" s="129"/>
      <c r="AJF18" s="129"/>
      <c r="AJG18" s="129"/>
      <c r="AJH18" s="129"/>
      <c r="AJI18" s="129"/>
      <c r="AJJ18" s="129"/>
      <c r="AJK18" s="129"/>
      <c r="AJL18" s="129"/>
      <c r="AJM18" s="129"/>
      <c r="AJN18" s="129"/>
      <c r="AJO18" s="129"/>
      <c r="AJP18" s="129"/>
      <c r="AJQ18" s="129"/>
      <c r="AJR18" s="129"/>
      <c r="AJS18" s="129"/>
      <c r="AJT18" s="129"/>
      <c r="AJU18" s="129"/>
      <c r="AJV18" s="129"/>
      <c r="AJW18" s="129"/>
      <c r="AJX18" s="129"/>
      <c r="AJY18" s="129"/>
      <c r="AJZ18" s="129"/>
      <c r="AKA18" s="129"/>
      <c r="AKB18" s="129"/>
      <c r="AKC18" s="129"/>
      <c r="AKD18" s="129"/>
      <c r="AKE18" s="129"/>
      <c r="AKF18" s="129"/>
      <c r="AKG18" s="129"/>
      <c r="AKH18" s="129"/>
      <c r="AKI18" s="129"/>
      <c r="AKJ18" s="129"/>
      <c r="AKK18" s="129"/>
      <c r="AKL18" s="129"/>
      <c r="AKM18" s="129"/>
      <c r="AKN18" s="129"/>
      <c r="AKO18" s="129"/>
      <c r="AKP18" s="129"/>
      <c r="AKQ18" s="129"/>
      <c r="AKR18" s="129"/>
      <c r="AKS18" s="129"/>
      <c r="AKT18" s="129"/>
      <c r="AKU18" s="129"/>
      <c r="AKV18" s="129"/>
      <c r="AKW18" s="129"/>
      <c r="AKX18" s="129"/>
      <c r="AKY18" s="129"/>
      <c r="AKZ18" s="129"/>
      <c r="ALA18" s="129"/>
      <c r="ALB18" s="129"/>
      <c r="ALC18" s="129"/>
      <c r="ALD18" s="129"/>
      <c r="ALE18" s="129"/>
      <c r="ALF18" s="129"/>
      <c r="ALG18" s="129"/>
      <c r="ALH18" s="129"/>
      <c r="ALI18" s="129"/>
      <c r="ALJ18" s="129"/>
      <c r="ALK18" s="129"/>
      <c r="ALL18" s="129"/>
      <c r="ALM18" s="129"/>
      <c r="ALN18" s="129"/>
      <c r="ALO18" s="129"/>
      <c r="ALP18" s="129"/>
      <c r="ALQ18" s="129"/>
      <c r="ALR18" s="129"/>
      <c r="ALS18" s="129"/>
      <c r="ALT18" s="129"/>
      <c r="ALU18" s="129"/>
      <c r="ALV18" s="129"/>
      <c r="ALW18" s="129"/>
      <c r="ALX18" s="129"/>
      <c r="ALY18" s="129"/>
      <c r="ALZ18" s="129"/>
      <c r="AMA18" s="129"/>
      <c r="AMB18" s="129"/>
      <c r="AMC18" s="129"/>
      <c r="AMD18" s="129"/>
      <c r="AME18" s="129"/>
      <c r="AMF18" s="129"/>
      <c r="AMG18" s="129"/>
      <c r="AMH18" s="129"/>
      <c r="AMI18" s="129"/>
      <c r="AMJ18" s="129"/>
      <c r="AMK18" s="129"/>
    </row>
    <row r="19" spans="1:1025" ht="17.25" customHeight="1" x14ac:dyDescent="0.25">
      <c r="A19" s="8" t="s">
        <v>26</v>
      </c>
      <c r="B19" s="3"/>
      <c r="C19" s="10">
        <f>SUM(C3:C18)</f>
        <v>393282.66666666663</v>
      </c>
      <c r="D19" s="2">
        <f>C19</f>
        <v>393282.66666666663</v>
      </c>
      <c r="E19" s="2">
        <f>C19</f>
        <v>393282.66666666663</v>
      </c>
      <c r="F19" s="2">
        <f>E19</f>
        <v>393282.66666666663</v>
      </c>
      <c r="G19" s="2">
        <f>F19</f>
        <v>393282.66666666663</v>
      </c>
      <c r="H19" s="2">
        <f>G19</f>
        <v>393282.66666666663</v>
      </c>
      <c r="I19" s="2">
        <f>H19</f>
        <v>393282.66666666663</v>
      </c>
    </row>
    <row r="20" spans="1:1025" ht="17.25" customHeight="1" x14ac:dyDescent="0.25">
      <c r="A20" s="8" t="s">
        <v>27</v>
      </c>
      <c r="B20" s="3"/>
      <c r="C20" s="10"/>
      <c r="D20" s="11">
        <v>30000</v>
      </c>
      <c r="E20" s="11">
        <v>40000</v>
      </c>
      <c r="F20" s="11">
        <v>37500</v>
      </c>
      <c r="G20" s="11">
        <v>35000</v>
      </c>
      <c r="H20" s="11">
        <v>45000</v>
      </c>
      <c r="I20" s="11">
        <v>100000</v>
      </c>
      <c r="L20" s="13"/>
    </row>
    <row r="21" spans="1:1025" ht="15.75" x14ac:dyDescent="0.25">
      <c r="A21" s="8" t="s">
        <v>28</v>
      </c>
      <c r="B21" s="3"/>
      <c r="C21" s="3"/>
      <c r="D21" s="2">
        <f t="shared" ref="D21:I21" si="0">D20/D19</f>
        <v>7.6281012469402845E-2</v>
      </c>
      <c r="E21" s="2">
        <f t="shared" si="0"/>
        <v>0.10170801662587046</v>
      </c>
      <c r="F21" s="2">
        <f t="shared" si="0"/>
        <v>9.5351265586753553E-2</v>
      </c>
      <c r="G21" s="2">
        <f t="shared" si="0"/>
        <v>8.8994514547636655E-2</v>
      </c>
      <c r="H21" s="2">
        <f t="shared" si="0"/>
        <v>0.11442151870410427</v>
      </c>
      <c r="I21" s="2">
        <f t="shared" si="0"/>
        <v>0.25427004156467614</v>
      </c>
    </row>
    <row r="22" spans="1:1025" ht="15.75" x14ac:dyDescent="0.25">
      <c r="A22" s="12"/>
      <c r="J22" s="19"/>
      <c r="L22" s="20"/>
      <c r="P22" s="21"/>
      <c r="R22" s="22"/>
    </row>
    <row r="23" spans="1:1025" x14ac:dyDescent="0.2">
      <c r="A23" s="1" t="s">
        <v>29</v>
      </c>
    </row>
    <row r="24" spans="1:1025" ht="15.75" x14ac:dyDescent="0.25">
      <c r="A24" s="14" t="s">
        <v>30</v>
      </c>
      <c r="B24" s="15"/>
      <c r="C24" s="16"/>
      <c r="D24" s="16"/>
      <c r="G24" s="17"/>
      <c r="H24" s="18"/>
      <c r="I24" s="19"/>
    </row>
    <row r="25" spans="1:1025" ht="15.75" x14ac:dyDescent="0.25">
      <c r="A25" s="20"/>
      <c r="B25" s="20"/>
      <c r="C25" s="23"/>
      <c r="D25" s="23"/>
      <c r="E25" s="24"/>
      <c r="F25" s="24"/>
    </row>
    <row r="26" spans="1:1025" x14ac:dyDescent="0.2">
      <c r="B26" s="25"/>
      <c r="C26" s="26"/>
      <c r="D26" s="26"/>
      <c r="E26" s="27"/>
      <c r="F26" s="27"/>
    </row>
    <row r="27" spans="1:1025" x14ac:dyDescent="0.2">
      <c r="B27" s="28"/>
      <c r="C27" s="29"/>
      <c r="D27" s="29"/>
      <c r="E27" s="30"/>
      <c r="F27" s="30"/>
    </row>
    <row r="28" spans="1:1025" ht="15" x14ac:dyDescent="0.2">
      <c r="A28" s="31"/>
      <c r="B28" s="6"/>
      <c r="C28" s="32"/>
      <c r="D28" s="32"/>
      <c r="E28" s="33"/>
      <c r="F28" s="33"/>
    </row>
    <row r="29" spans="1:1025" ht="15" x14ac:dyDescent="0.2">
      <c r="A29" s="31"/>
      <c r="B29" s="6"/>
      <c r="C29" s="32"/>
      <c r="D29" s="32"/>
      <c r="E29" s="33"/>
      <c r="F29" s="33"/>
    </row>
    <row r="30" spans="1:1025" ht="15" x14ac:dyDescent="0.2">
      <c r="A30" s="31"/>
      <c r="B30" s="6"/>
      <c r="C30" s="32"/>
      <c r="D30" s="32"/>
      <c r="E30" s="33"/>
      <c r="F30" s="33"/>
    </row>
    <row r="31" spans="1:1025" ht="15" x14ac:dyDescent="0.2">
      <c r="A31" s="31"/>
      <c r="B31" s="6"/>
      <c r="C31" s="32"/>
      <c r="D31" s="32"/>
      <c r="E31" s="33"/>
      <c r="F31" s="33"/>
    </row>
    <row r="32" spans="1:1025" ht="15" x14ac:dyDescent="0.2">
      <c r="A32" s="31"/>
      <c r="B32" s="6"/>
      <c r="C32" s="32"/>
      <c r="D32" s="32"/>
      <c r="E32" s="33"/>
      <c r="F32" s="33"/>
    </row>
    <row r="33" spans="1:6" ht="15" x14ac:dyDescent="0.2">
      <c r="A33" s="31"/>
      <c r="B33" s="6"/>
      <c r="C33" s="32"/>
      <c r="D33" s="32"/>
      <c r="E33" s="33"/>
      <c r="F33" s="33"/>
    </row>
    <row r="34" spans="1:6" ht="15" x14ac:dyDescent="0.2">
      <c r="A34" s="31"/>
      <c r="B34" s="6"/>
      <c r="C34" s="32"/>
      <c r="D34" s="32"/>
      <c r="E34" s="33"/>
      <c r="F34" s="33"/>
    </row>
    <row r="35" spans="1:6" ht="15" x14ac:dyDescent="0.2">
      <c r="A35" s="31"/>
      <c r="B35" s="6"/>
      <c r="C35" s="32"/>
      <c r="D35" s="32"/>
      <c r="E35" s="33"/>
      <c r="F35" s="33"/>
    </row>
    <row r="36" spans="1:6" ht="15" x14ac:dyDescent="0.2">
      <c r="A36" s="31"/>
      <c r="B36" s="6"/>
      <c r="C36" s="32"/>
      <c r="D36" s="32"/>
      <c r="E36" s="33"/>
      <c r="F36" s="33"/>
    </row>
    <row r="37" spans="1:6" ht="15" x14ac:dyDescent="0.2">
      <c r="A37" s="31"/>
      <c r="B37" s="6"/>
      <c r="C37" s="32"/>
      <c r="D37" s="32"/>
      <c r="E37" s="33"/>
      <c r="F37" s="33"/>
    </row>
    <row r="38" spans="1:6" ht="15" x14ac:dyDescent="0.2">
      <c r="A38" s="31"/>
      <c r="B38" s="6"/>
      <c r="C38" s="32"/>
      <c r="D38" s="32"/>
      <c r="E38" s="33"/>
      <c r="F38" s="33"/>
    </row>
    <row r="39" spans="1:6" ht="15" x14ac:dyDescent="0.2">
      <c r="A39" s="31"/>
      <c r="B39" s="6"/>
      <c r="C39" s="32"/>
      <c r="D39" s="32"/>
      <c r="E39" s="33"/>
      <c r="F39" s="33"/>
    </row>
    <row r="40" spans="1:6" ht="15" x14ac:dyDescent="0.2">
      <c r="A40" s="31"/>
      <c r="B40" s="6"/>
      <c r="C40" s="32"/>
      <c r="D40" s="32"/>
      <c r="E40" s="33"/>
      <c r="F40" s="33"/>
    </row>
    <row r="41" spans="1:6" ht="15" x14ac:dyDescent="0.2">
      <c r="A41" s="31"/>
      <c r="B41" s="6"/>
      <c r="C41" s="32"/>
      <c r="D41" s="32"/>
      <c r="E41" s="33"/>
      <c r="F41" s="33"/>
    </row>
    <row r="42" spans="1:6" ht="15" x14ac:dyDescent="0.25">
      <c r="A42" s="31"/>
      <c r="B42" s="6"/>
      <c r="C42" s="32"/>
      <c r="D42" s="34"/>
    </row>
    <row r="44" spans="1:6" ht="15.75" x14ac:dyDescent="0.25">
      <c r="A44" s="20"/>
      <c r="B44" s="35"/>
      <c r="C44" s="36"/>
      <c r="D44" s="36"/>
      <c r="E44" s="37"/>
      <c r="F44" s="37"/>
    </row>
    <row r="45" spans="1:6" ht="15.75" x14ac:dyDescent="0.25">
      <c r="A45" s="20"/>
      <c r="B45" s="17"/>
      <c r="C45" s="38"/>
      <c r="D45" s="38"/>
      <c r="E45" s="39"/>
      <c r="F45" s="39"/>
    </row>
    <row r="46" spans="1:6" ht="15" x14ac:dyDescent="0.2">
      <c r="A46" s="31"/>
    </row>
  </sheetData>
  <hyperlinks>
    <hyperlink ref="A24" r:id="rId1" xr:uid="{00000000-0004-0000-00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159"/>
  <sheetViews>
    <sheetView tabSelected="1" topLeftCell="A7" zoomScale="75" zoomScaleNormal="75" workbookViewId="0">
      <selection activeCell="F37" sqref="F37"/>
    </sheetView>
  </sheetViews>
  <sheetFormatPr baseColWidth="10" defaultColWidth="11" defaultRowHeight="14.25" x14ac:dyDescent="0.2"/>
  <cols>
    <col min="1" max="1" width="11" style="1"/>
    <col min="2" max="2" width="53.375" style="1" customWidth="1"/>
    <col min="3" max="3" width="14.75" style="1" customWidth="1"/>
    <col min="4" max="4" width="19.75" style="1" customWidth="1"/>
    <col min="5" max="5" width="16.875" style="1" customWidth="1"/>
    <col min="6" max="6" width="18.125" style="1" bestFit="1" customWidth="1"/>
    <col min="7" max="7" width="15.25" style="1" customWidth="1"/>
    <col min="8" max="8" width="233.375" style="1" bestFit="1" customWidth="1"/>
    <col min="9" max="1023" width="11" style="1"/>
  </cols>
  <sheetData>
    <row r="1" spans="1:8" ht="15" x14ac:dyDescent="0.2">
      <c r="A1" s="40" t="s">
        <v>31</v>
      </c>
    </row>
    <row r="4" spans="1:8" ht="15" x14ac:dyDescent="0.2">
      <c r="A4" s="41" t="s">
        <v>32</v>
      </c>
    </row>
    <row r="6" spans="1:8" ht="45" x14ac:dyDescent="0.2">
      <c r="A6" s="42" t="s">
        <v>33</v>
      </c>
      <c r="B6" s="42" t="s">
        <v>34</v>
      </c>
      <c r="C6" s="42" t="s">
        <v>35</v>
      </c>
      <c r="D6" s="42" t="s">
        <v>247</v>
      </c>
      <c r="E6" s="42" t="s">
        <v>36</v>
      </c>
      <c r="F6" s="42" t="s">
        <v>257</v>
      </c>
      <c r="G6" s="42" t="s">
        <v>248</v>
      </c>
      <c r="H6" s="42" t="s">
        <v>37</v>
      </c>
    </row>
    <row r="8" spans="1:8" ht="15" x14ac:dyDescent="0.25">
      <c r="A8" s="43" t="s">
        <v>38</v>
      </c>
      <c r="B8" s="44" t="s">
        <v>39</v>
      </c>
      <c r="D8" s="45"/>
      <c r="E8" s="45"/>
    </row>
    <row r="9" spans="1:8" x14ac:dyDescent="0.2">
      <c r="A9" s="46" t="s">
        <v>40</v>
      </c>
      <c r="B9" s="1" t="s">
        <v>41</v>
      </c>
      <c r="C9" s="48">
        <v>15000</v>
      </c>
      <c r="D9" s="48">
        <v>15413.5</v>
      </c>
      <c r="E9" s="49">
        <v>37285.599999999999</v>
      </c>
      <c r="F9" s="131">
        <f>E9</f>
        <v>37285.599999999999</v>
      </c>
      <c r="G9" s="131">
        <v>41309.949999999997</v>
      </c>
      <c r="H9" s="1" t="s">
        <v>42</v>
      </c>
    </row>
    <row r="10" spans="1:8" x14ac:dyDescent="0.2">
      <c r="A10" s="46" t="s">
        <v>43</v>
      </c>
      <c r="B10" s="1" t="s">
        <v>44</v>
      </c>
      <c r="C10" s="47">
        <v>0</v>
      </c>
      <c r="D10" s="50">
        <v>0</v>
      </c>
      <c r="E10" s="47">
        <v>0</v>
      </c>
      <c r="F10" s="131">
        <v>0</v>
      </c>
      <c r="G10" s="131">
        <v>0</v>
      </c>
    </row>
    <row r="11" spans="1:8" x14ac:dyDescent="0.2">
      <c r="A11" s="46" t="s">
        <v>45</v>
      </c>
      <c r="B11" s="1" t="s">
        <v>46</v>
      </c>
      <c r="C11" s="47">
        <v>0</v>
      </c>
      <c r="D11" s="50">
        <v>0</v>
      </c>
      <c r="E11" s="47">
        <v>0</v>
      </c>
      <c r="F11" s="131">
        <v>0</v>
      </c>
      <c r="G11" s="131">
        <v>0</v>
      </c>
    </row>
    <row r="12" spans="1:8" x14ac:dyDescent="0.2">
      <c r="A12" s="46" t="s">
        <v>47</v>
      </c>
      <c r="B12" s="1" t="s">
        <v>48</v>
      </c>
      <c r="C12" s="47">
        <v>0</v>
      </c>
      <c r="D12" s="50">
        <v>0</v>
      </c>
      <c r="E12" s="47">
        <v>0</v>
      </c>
      <c r="F12" s="131">
        <v>0</v>
      </c>
      <c r="G12" s="131">
        <v>0</v>
      </c>
    </row>
    <row r="13" spans="1:8" x14ac:dyDescent="0.2">
      <c r="A13" s="46"/>
      <c r="C13" s="45"/>
      <c r="E13" s="47"/>
      <c r="G13" s="129"/>
      <c r="H13" s="51"/>
    </row>
    <row r="14" spans="1:8" ht="15" x14ac:dyDescent="0.25">
      <c r="A14" s="43" t="s">
        <v>49</v>
      </c>
      <c r="B14" s="44" t="s">
        <v>50</v>
      </c>
      <c r="C14" s="45"/>
      <c r="E14" s="47"/>
      <c r="G14" s="129"/>
    </row>
    <row r="15" spans="1:8" x14ac:dyDescent="0.2">
      <c r="A15" s="46" t="s">
        <v>51</v>
      </c>
      <c r="B15" s="1" t="s">
        <v>52</v>
      </c>
      <c r="C15" s="47">
        <v>40000</v>
      </c>
      <c r="D15" s="47">
        <f>SUM('Mitgliedsbeiträge letzte Jahre'!N4:N7,'Mitgliedsbeiträge letzte Jahre'!N10,'Mitgliedsbeiträge letzte Jahre'!N12,'Mitgliedsbeiträge letzte Jahre'!N14,'Mitgliedsbeiträge letzte Jahre'!N15,'Mitgliedsbeiträge letzte Jahre'!N16,'Mitgliedsbeiträge letzte Jahre'!N20,'Mitgliedsbeiträge letzte Jahre'!N21)</f>
        <v>32295.670000000002</v>
      </c>
      <c r="E15" s="47">
        <f>(E91-(SUM(E9:E14)+SUM(E16:E28)))</f>
        <v>29096.109999999986</v>
      </c>
      <c r="F15" s="138">
        <v>23335.65</v>
      </c>
      <c r="G15" s="131">
        <f>(G91-(SUM(G9:G14)+SUM(G16:G28)))</f>
        <v>24688.062529765819</v>
      </c>
      <c r="H15" s="1" t="s">
        <v>53</v>
      </c>
    </row>
    <row r="16" spans="1:8" x14ac:dyDescent="0.2">
      <c r="A16" s="46"/>
      <c r="C16" s="45"/>
      <c r="E16" s="47"/>
      <c r="G16" s="129"/>
    </row>
    <row r="17" spans="1:8" ht="15" x14ac:dyDescent="0.25">
      <c r="A17" s="43" t="s">
        <v>54</v>
      </c>
      <c r="B17" s="44" t="s">
        <v>55</v>
      </c>
      <c r="C17" s="45"/>
      <c r="E17" s="47"/>
      <c r="G17" s="129"/>
    </row>
    <row r="18" spans="1:8" x14ac:dyDescent="0.2">
      <c r="A18" s="46" t="s">
        <v>56</v>
      </c>
      <c r="B18" s="1" t="s">
        <v>57</v>
      </c>
      <c r="C18" s="47">
        <v>0</v>
      </c>
      <c r="D18" s="50">
        <v>0</v>
      </c>
      <c r="E18" s="47">
        <v>0</v>
      </c>
      <c r="F18" s="131">
        <v>0</v>
      </c>
      <c r="G18" s="131">
        <v>0</v>
      </c>
      <c r="H18" s="1" t="s">
        <v>58</v>
      </c>
    </row>
    <row r="19" spans="1:8" x14ac:dyDescent="0.2">
      <c r="A19" s="46"/>
      <c r="C19" s="45"/>
      <c r="E19" s="47"/>
      <c r="F19" s="131"/>
      <c r="G19" s="131"/>
    </row>
    <row r="20" spans="1:8" ht="15" x14ac:dyDescent="0.25">
      <c r="A20" s="43" t="s">
        <v>59</v>
      </c>
      <c r="B20" s="44" t="s">
        <v>60</v>
      </c>
      <c r="C20" s="45"/>
      <c r="E20" s="47"/>
      <c r="F20" s="131"/>
      <c r="G20" s="131"/>
    </row>
    <row r="21" spans="1:8" x14ac:dyDescent="0.2">
      <c r="A21" s="46" t="s">
        <v>61</v>
      </c>
      <c r="B21" s="1" t="s">
        <v>62</v>
      </c>
      <c r="C21" s="47">
        <v>0</v>
      </c>
      <c r="D21" s="52">
        <f>0</f>
        <v>0</v>
      </c>
      <c r="E21" s="52">
        <v>0</v>
      </c>
      <c r="F21" s="132">
        <v>0</v>
      </c>
      <c r="G21" s="132">
        <v>0</v>
      </c>
      <c r="H21" s="1" t="s">
        <v>63</v>
      </c>
    </row>
    <row r="22" spans="1:8" x14ac:dyDescent="0.2">
      <c r="A22" s="46"/>
      <c r="C22" s="45"/>
      <c r="E22" s="47"/>
    </row>
    <row r="23" spans="1:8" ht="15" x14ac:dyDescent="0.25">
      <c r="A23" s="43" t="s">
        <v>64</v>
      </c>
      <c r="B23" s="44" t="s">
        <v>65</v>
      </c>
      <c r="C23" s="45"/>
      <c r="E23" s="47"/>
    </row>
    <row r="24" spans="1:8" x14ac:dyDescent="0.2">
      <c r="A24" s="46" t="s">
        <v>66</v>
      </c>
      <c r="B24" s="1" t="s">
        <v>67</v>
      </c>
      <c r="C24" s="53">
        <v>26668.18</v>
      </c>
      <c r="D24" s="54">
        <f>SUM('Mitgliedsbeiträge letzte Jahre'!K6,'Mitgliedsbeiträge letzte Jahre'!K7,'Mitgliedsbeiträge letzte Jahre'!K15,'Mitgliedsbeiträge letzte Jahre'!K17,'Mitgliedsbeiträge letzte Jahre'!H7,'Mitgliedsbeiträge letzte Jahre'!H17)</f>
        <v>19898.93</v>
      </c>
      <c r="E24" s="53">
        <f>SUM('Mitgliedsbeiträge letzte Jahre'!C4,'Mitgliedsbeiträge letzte Jahre'!F4,'Mitgliedsbeiträge letzte Jahre'!I4,'Mitgliedsbeiträge letzte Jahre'!F6,'Mitgliedsbeiträge letzte Jahre'!L8,'Mitgliedsbeiträge letzte Jahre'!L13,'Mitgliedsbeiträge letzte Jahre'!F15,'Mitgliedsbeiträge letzte Jahre'!F16)</f>
        <v>17560.530000000002</v>
      </c>
      <c r="F24" s="138">
        <v>7124.83</v>
      </c>
      <c r="G24" s="51">
        <f>'Mitgliedsbeiträge letzte Jahre'!Q24</f>
        <v>5760.4674702341945</v>
      </c>
      <c r="H24" s="1" t="s">
        <v>68</v>
      </c>
    </row>
    <row r="25" spans="1:8" x14ac:dyDescent="0.2">
      <c r="A25" s="46" t="s">
        <v>69</v>
      </c>
      <c r="B25" s="1" t="s">
        <v>70</v>
      </c>
      <c r="C25" s="53">
        <v>0</v>
      </c>
      <c r="D25" s="50">
        <v>0</v>
      </c>
      <c r="E25" s="47">
        <v>0</v>
      </c>
      <c r="F25" s="131">
        <v>0</v>
      </c>
      <c r="G25" s="131">
        <v>0</v>
      </c>
    </row>
    <row r="26" spans="1:8" x14ac:dyDescent="0.2">
      <c r="A26" s="46"/>
      <c r="C26" s="47"/>
      <c r="E26" s="47"/>
      <c r="H26" s="51"/>
    </row>
    <row r="27" spans="1:8" ht="15" x14ac:dyDescent="0.25">
      <c r="A27" s="43" t="s">
        <v>71</v>
      </c>
      <c r="B27" s="44" t="s">
        <v>72</v>
      </c>
      <c r="C27" s="47"/>
      <c r="H27" s="53"/>
    </row>
    <row r="28" spans="1:8" x14ac:dyDescent="0.2">
      <c r="A28" s="46" t="s">
        <v>73</v>
      </c>
      <c r="B28" s="1" t="s">
        <v>74</v>
      </c>
      <c r="E28" s="55">
        <v>0</v>
      </c>
      <c r="F28" s="133">
        <v>0</v>
      </c>
      <c r="G28" s="133">
        <v>0</v>
      </c>
    </row>
    <row r="30" spans="1:8" x14ac:dyDescent="0.2">
      <c r="A30" s="46"/>
      <c r="C30" s="45"/>
      <c r="E30" s="47"/>
    </row>
    <row r="31" spans="1:8" ht="15" x14ac:dyDescent="0.25">
      <c r="A31" s="43" t="s">
        <v>75</v>
      </c>
      <c r="C31" s="45"/>
      <c r="E31" s="47"/>
    </row>
    <row r="32" spans="1:8" x14ac:dyDescent="0.2">
      <c r="A32" s="46"/>
      <c r="C32" s="45"/>
      <c r="E32" s="47"/>
    </row>
    <row r="33" spans="1:8" ht="15" x14ac:dyDescent="0.25">
      <c r="A33" s="43" t="s">
        <v>76</v>
      </c>
      <c r="B33" s="44" t="s">
        <v>77</v>
      </c>
      <c r="C33" s="45"/>
    </row>
    <row r="34" spans="1:8" x14ac:dyDescent="0.2">
      <c r="A34" s="46" t="s">
        <v>78</v>
      </c>
      <c r="B34" s="1" t="s">
        <v>79</v>
      </c>
      <c r="C34" s="47">
        <v>8820</v>
      </c>
      <c r="D34" s="47">
        <v>8820</v>
      </c>
      <c r="E34" s="56">
        <f>735*1+853*11</f>
        <v>10118</v>
      </c>
      <c r="F34" s="134">
        <f>735*1+853*11</f>
        <v>10118</v>
      </c>
      <c r="G34" s="134">
        <f>853*12</f>
        <v>10236</v>
      </c>
      <c r="H34" s="1" t="s">
        <v>80</v>
      </c>
    </row>
    <row r="35" spans="1:8" x14ac:dyDescent="0.2">
      <c r="A35" s="46" t="s">
        <v>81</v>
      </c>
      <c r="B35" s="1" t="s">
        <v>82</v>
      </c>
      <c r="C35" s="47">
        <v>8820</v>
      </c>
      <c r="D35" s="47">
        <v>8820</v>
      </c>
      <c r="E35" s="56">
        <f>E34</f>
        <v>10118</v>
      </c>
      <c r="F35" s="134">
        <f>F34</f>
        <v>10118</v>
      </c>
      <c r="G35" s="134">
        <f>G34</f>
        <v>10236</v>
      </c>
    </row>
    <row r="36" spans="1:8" x14ac:dyDescent="0.2">
      <c r="A36" s="46"/>
      <c r="C36" s="45"/>
    </row>
    <row r="37" spans="1:8" ht="15" x14ac:dyDescent="0.25">
      <c r="A37" s="43" t="s">
        <v>83</v>
      </c>
      <c r="B37" s="44" t="s">
        <v>84</v>
      </c>
    </row>
    <row r="38" spans="1:8" x14ac:dyDescent="0.2">
      <c r="A38" s="46" t="s">
        <v>85</v>
      </c>
      <c r="B38" s="1" t="s">
        <v>86</v>
      </c>
      <c r="C38" s="47">
        <v>2998.8</v>
      </c>
      <c r="D38" s="131">
        <v>1855.32</v>
      </c>
      <c r="E38" s="58">
        <f>(735*0.34)*1+(853*0.34)*11</f>
        <v>3440.1200000000003</v>
      </c>
      <c r="F38" s="135"/>
      <c r="G38" s="135">
        <f>+(853*0.34)*12</f>
        <v>3480.2400000000007</v>
      </c>
      <c r="H38" s="1" t="s">
        <v>87</v>
      </c>
    </row>
    <row r="39" spans="1:8" x14ac:dyDescent="0.2">
      <c r="A39" s="46" t="s">
        <v>88</v>
      </c>
      <c r="B39" s="1" t="s">
        <v>89</v>
      </c>
      <c r="C39" s="47">
        <v>2998.8</v>
      </c>
      <c r="D39" s="131">
        <v>1855.32</v>
      </c>
      <c r="E39" s="59">
        <f>E38</f>
        <v>3440.1200000000003</v>
      </c>
      <c r="F39" s="136"/>
      <c r="G39" s="136">
        <f>G38</f>
        <v>3480.2400000000007</v>
      </c>
    </row>
    <row r="40" spans="1:8" x14ac:dyDescent="0.2">
      <c r="A40" s="46"/>
      <c r="C40" s="45"/>
    </row>
    <row r="41" spans="1:8" ht="15" x14ac:dyDescent="0.25">
      <c r="A41" s="43" t="s">
        <v>90</v>
      </c>
      <c r="B41" s="44" t="s">
        <v>91</v>
      </c>
      <c r="C41" s="45"/>
    </row>
    <row r="42" spans="1:8" x14ac:dyDescent="0.2">
      <c r="A42" s="46" t="s">
        <v>92</v>
      </c>
      <c r="B42" s="1" t="s">
        <v>93</v>
      </c>
      <c r="C42" s="47">
        <v>10</v>
      </c>
      <c r="D42" s="47">
        <v>0</v>
      </c>
      <c r="E42" s="58">
        <v>10</v>
      </c>
      <c r="F42" s="138">
        <v>5</v>
      </c>
      <c r="G42" s="135">
        <v>10</v>
      </c>
    </row>
    <row r="43" spans="1:8" x14ac:dyDescent="0.2">
      <c r="A43" s="46" t="s">
        <v>94</v>
      </c>
      <c r="B43" s="1" t="s">
        <v>95</v>
      </c>
      <c r="C43" s="47">
        <v>100</v>
      </c>
      <c r="D43" s="47">
        <v>52.3</v>
      </c>
      <c r="E43" s="58">
        <v>100</v>
      </c>
      <c r="F43" s="138">
        <v>0</v>
      </c>
      <c r="G43" s="135">
        <v>100</v>
      </c>
    </row>
    <row r="44" spans="1:8" x14ac:dyDescent="0.2">
      <c r="A44" s="46" t="s">
        <v>96</v>
      </c>
      <c r="B44" s="1" t="s">
        <v>97</v>
      </c>
      <c r="C44" s="47">
        <v>200</v>
      </c>
      <c r="D44" s="47">
        <v>7</v>
      </c>
      <c r="E44" s="58">
        <v>100</v>
      </c>
      <c r="F44" s="138">
        <v>23.25</v>
      </c>
      <c r="G44" s="135">
        <v>100</v>
      </c>
    </row>
    <row r="45" spans="1:8" x14ac:dyDescent="0.2">
      <c r="A45" s="46" t="s">
        <v>98</v>
      </c>
      <c r="B45" s="1" t="s">
        <v>99</v>
      </c>
      <c r="C45" s="47">
        <v>0</v>
      </c>
      <c r="D45" s="47">
        <v>0</v>
      </c>
      <c r="E45" s="58">
        <v>200</v>
      </c>
      <c r="F45" s="138">
        <v>0</v>
      </c>
      <c r="G45" s="135">
        <v>200</v>
      </c>
      <c r="H45" s="1" t="s">
        <v>100</v>
      </c>
    </row>
    <row r="46" spans="1:8" x14ac:dyDescent="0.2">
      <c r="A46" s="46" t="s">
        <v>101</v>
      </c>
      <c r="B46" s="1" t="s">
        <v>102</v>
      </c>
      <c r="C46" s="47">
        <v>0</v>
      </c>
      <c r="D46" s="47">
        <v>0</v>
      </c>
      <c r="E46" s="58">
        <v>200</v>
      </c>
      <c r="F46" s="138">
        <v>0</v>
      </c>
      <c r="G46" s="135">
        <v>200</v>
      </c>
      <c r="H46" s="1" t="s">
        <v>100</v>
      </c>
    </row>
    <row r="47" spans="1:8" x14ac:dyDescent="0.2">
      <c r="A47" s="46" t="s">
        <v>103</v>
      </c>
      <c r="B47" s="1" t="s">
        <v>104</v>
      </c>
      <c r="C47" s="47">
        <v>1200</v>
      </c>
      <c r="D47" s="47">
        <v>0</v>
      </c>
      <c r="E47" s="58">
        <v>1800</v>
      </c>
      <c r="F47" s="138">
        <v>1428</v>
      </c>
      <c r="G47" s="135">
        <v>800</v>
      </c>
    </row>
    <row r="48" spans="1:8" x14ac:dyDescent="0.2">
      <c r="C48" s="45"/>
      <c r="E48" s="58"/>
    </row>
    <row r="49" spans="1:1023" ht="15" x14ac:dyDescent="0.25">
      <c r="A49" s="43" t="s">
        <v>105</v>
      </c>
      <c r="B49" s="44" t="s">
        <v>106</v>
      </c>
      <c r="E49" s="58"/>
    </row>
    <row r="50" spans="1:1023" x14ac:dyDescent="0.2">
      <c r="A50" s="46" t="s">
        <v>107</v>
      </c>
      <c r="B50" s="1" t="s">
        <v>108</v>
      </c>
      <c r="C50" s="47">
        <v>2000</v>
      </c>
      <c r="D50" s="49">
        <f>152.09+256+549.4</f>
        <v>957.49</v>
      </c>
      <c r="E50" s="58">
        <v>2000</v>
      </c>
      <c r="F50" s="138">
        <v>0</v>
      </c>
      <c r="G50" s="131">
        <v>1500</v>
      </c>
    </row>
    <row r="51" spans="1:1023" x14ac:dyDescent="0.2">
      <c r="A51" s="46" t="s">
        <v>109</v>
      </c>
      <c r="B51" s="1" t="s">
        <v>110</v>
      </c>
      <c r="C51" s="47">
        <v>2000</v>
      </c>
      <c r="D51" s="49">
        <f>647.29+23.9</f>
        <v>671.18999999999994</v>
      </c>
      <c r="E51" s="58">
        <v>2000</v>
      </c>
      <c r="F51" s="138">
        <v>0</v>
      </c>
      <c r="G51" s="131">
        <v>1500</v>
      </c>
    </row>
    <row r="52" spans="1:1023" s="128" customFormat="1" x14ac:dyDescent="0.2">
      <c r="A52" s="130" t="s">
        <v>249</v>
      </c>
      <c r="B52" s="129" t="s">
        <v>250</v>
      </c>
      <c r="C52" s="131">
        <v>0</v>
      </c>
      <c r="D52" s="131">
        <v>0</v>
      </c>
      <c r="E52" s="131">
        <v>0</v>
      </c>
      <c r="F52" s="131">
        <v>0</v>
      </c>
      <c r="G52" s="131">
        <v>1000</v>
      </c>
      <c r="H52" s="129" t="s">
        <v>251</v>
      </c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  <c r="IW52" s="129"/>
      <c r="IX52" s="129"/>
      <c r="IY52" s="129"/>
      <c r="IZ52" s="129"/>
      <c r="JA52" s="129"/>
      <c r="JB52" s="129"/>
      <c r="JC52" s="129"/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/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/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/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/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129"/>
      <c r="MU52" s="129"/>
      <c r="MV52" s="129"/>
      <c r="MW52" s="129"/>
      <c r="MX52" s="129"/>
      <c r="MY52" s="129"/>
      <c r="MZ52" s="129"/>
      <c r="NA52" s="129"/>
      <c r="NB52" s="129"/>
      <c r="NC52" s="129"/>
      <c r="ND52" s="129"/>
      <c r="NE52" s="129"/>
      <c r="NF52" s="129"/>
      <c r="NG52" s="129"/>
      <c r="NH52" s="129"/>
      <c r="NI52" s="129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29"/>
      <c r="NX52" s="129"/>
      <c r="NY52" s="129"/>
      <c r="NZ52" s="129"/>
      <c r="OA52" s="129"/>
      <c r="OB52" s="129"/>
      <c r="OC52" s="129"/>
      <c r="OD52" s="129"/>
      <c r="OE52" s="129"/>
      <c r="OF52" s="129"/>
      <c r="OG52" s="129"/>
      <c r="OH52" s="129"/>
      <c r="OI52" s="129"/>
      <c r="OJ52" s="129"/>
      <c r="OK52" s="129"/>
      <c r="OL52" s="129"/>
      <c r="OM52" s="129"/>
      <c r="ON52" s="129"/>
      <c r="OO52" s="129"/>
      <c r="OP52" s="129"/>
      <c r="OQ52" s="129"/>
      <c r="OR52" s="129"/>
      <c r="OS52" s="129"/>
      <c r="OT52" s="129"/>
      <c r="OU52" s="129"/>
      <c r="OV52" s="129"/>
      <c r="OW52" s="129"/>
      <c r="OX52" s="129"/>
      <c r="OY52" s="129"/>
      <c r="OZ52" s="129"/>
      <c r="PA52" s="129"/>
      <c r="PB52" s="129"/>
      <c r="PC52" s="129"/>
      <c r="PD52" s="129"/>
      <c r="PE52" s="129"/>
      <c r="PF52" s="129"/>
      <c r="PG52" s="129"/>
      <c r="PH52" s="129"/>
      <c r="PI52" s="129"/>
      <c r="PJ52" s="129"/>
      <c r="PK52" s="129"/>
      <c r="PL52" s="129"/>
      <c r="PM52" s="129"/>
      <c r="PN52" s="129"/>
      <c r="PO52" s="129"/>
      <c r="PP52" s="129"/>
      <c r="PQ52" s="129"/>
      <c r="PR52" s="129"/>
      <c r="PS52" s="129"/>
      <c r="PT52" s="129"/>
      <c r="PU52" s="129"/>
      <c r="PV52" s="129"/>
      <c r="PW52" s="129"/>
      <c r="PX52" s="129"/>
      <c r="PY52" s="129"/>
      <c r="PZ52" s="129"/>
      <c r="QA52" s="129"/>
      <c r="QB52" s="129"/>
      <c r="QC52" s="129"/>
      <c r="QD52" s="129"/>
      <c r="QE52" s="129"/>
      <c r="QF52" s="129"/>
      <c r="QG52" s="129"/>
      <c r="QH52" s="129"/>
      <c r="QI52" s="129"/>
      <c r="QJ52" s="129"/>
      <c r="QK52" s="129"/>
      <c r="QL52" s="129"/>
      <c r="QM52" s="129"/>
      <c r="QN52" s="129"/>
      <c r="QO52" s="129"/>
      <c r="QP52" s="129"/>
      <c r="QQ52" s="129"/>
      <c r="QR52" s="129"/>
      <c r="QS52" s="129"/>
      <c r="QT52" s="129"/>
      <c r="QU52" s="129"/>
      <c r="QV52" s="129"/>
      <c r="QW52" s="129"/>
      <c r="QX52" s="129"/>
      <c r="QY52" s="129"/>
      <c r="QZ52" s="129"/>
      <c r="RA52" s="129"/>
      <c r="RB52" s="129"/>
      <c r="RC52" s="129"/>
      <c r="RD52" s="129"/>
      <c r="RE52" s="129"/>
      <c r="RF52" s="129"/>
      <c r="RG52" s="129"/>
      <c r="RH52" s="129"/>
      <c r="RI52" s="129"/>
      <c r="RJ52" s="129"/>
      <c r="RK52" s="129"/>
      <c r="RL52" s="129"/>
      <c r="RM52" s="129"/>
      <c r="RN52" s="129"/>
      <c r="RO52" s="129"/>
      <c r="RP52" s="129"/>
      <c r="RQ52" s="129"/>
      <c r="RR52" s="129"/>
      <c r="RS52" s="129"/>
      <c r="RT52" s="129"/>
      <c r="RU52" s="129"/>
      <c r="RV52" s="129"/>
      <c r="RW52" s="129"/>
      <c r="RX52" s="129"/>
      <c r="RY52" s="129"/>
      <c r="RZ52" s="129"/>
      <c r="SA52" s="129"/>
      <c r="SB52" s="129"/>
      <c r="SC52" s="129"/>
      <c r="SD52" s="129"/>
      <c r="SE52" s="129"/>
      <c r="SF52" s="129"/>
      <c r="SG52" s="129"/>
      <c r="SH52" s="129"/>
      <c r="SI52" s="129"/>
      <c r="SJ52" s="129"/>
      <c r="SK52" s="129"/>
      <c r="SL52" s="129"/>
      <c r="SM52" s="129"/>
      <c r="SN52" s="129"/>
      <c r="SO52" s="129"/>
      <c r="SP52" s="129"/>
      <c r="SQ52" s="129"/>
      <c r="SR52" s="129"/>
      <c r="SS52" s="129"/>
      <c r="ST52" s="129"/>
      <c r="SU52" s="129"/>
      <c r="SV52" s="129"/>
      <c r="SW52" s="129"/>
      <c r="SX52" s="129"/>
      <c r="SY52" s="129"/>
      <c r="SZ52" s="129"/>
      <c r="TA52" s="129"/>
      <c r="TB52" s="129"/>
      <c r="TC52" s="129"/>
      <c r="TD52" s="129"/>
      <c r="TE52" s="129"/>
      <c r="TF52" s="129"/>
      <c r="TG52" s="129"/>
      <c r="TH52" s="129"/>
      <c r="TI52" s="129"/>
      <c r="TJ52" s="129"/>
      <c r="TK52" s="129"/>
      <c r="TL52" s="129"/>
      <c r="TM52" s="129"/>
      <c r="TN52" s="129"/>
      <c r="TO52" s="129"/>
      <c r="TP52" s="129"/>
      <c r="TQ52" s="129"/>
      <c r="TR52" s="129"/>
      <c r="TS52" s="129"/>
      <c r="TT52" s="129"/>
      <c r="TU52" s="129"/>
      <c r="TV52" s="129"/>
      <c r="TW52" s="129"/>
      <c r="TX52" s="129"/>
      <c r="TY52" s="129"/>
      <c r="TZ52" s="129"/>
      <c r="UA52" s="129"/>
      <c r="UB52" s="129"/>
      <c r="UC52" s="129"/>
      <c r="UD52" s="129"/>
      <c r="UE52" s="129"/>
      <c r="UF52" s="129"/>
      <c r="UG52" s="129"/>
      <c r="UH52" s="129"/>
      <c r="UI52" s="129"/>
      <c r="UJ52" s="129"/>
      <c r="UK52" s="129"/>
      <c r="UL52" s="129"/>
      <c r="UM52" s="129"/>
      <c r="UN52" s="129"/>
      <c r="UO52" s="129"/>
      <c r="UP52" s="129"/>
      <c r="UQ52" s="129"/>
      <c r="UR52" s="129"/>
      <c r="US52" s="129"/>
      <c r="UT52" s="129"/>
      <c r="UU52" s="129"/>
      <c r="UV52" s="129"/>
      <c r="UW52" s="129"/>
      <c r="UX52" s="129"/>
      <c r="UY52" s="129"/>
      <c r="UZ52" s="129"/>
      <c r="VA52" s="129"/>
      <c r="VB52" s="129"/>
      <c r="VC52" s="129"/>
      <c r="VD52" s="129"/>
      <c r="VE52" s="129"/>
      <c r="VF52" s="129"/>
      <c r="VG52" s="129"/>
      <c r="VH52" s="129"/>
      <c r="VI52" s="129"/>
      <c r="VJ52" s="129"/>
      <c r="VK52" s="129"/>
      <c r="VL52" s="129"/>
      <c r="VM52" s="129"/>
      <c r="VN52" s="129"/>
      <c r="VO52" s="129"/>
      <c r="VP52" s="129"/>
      <c r="VQ52" s="129"/>
      <c r="VR52" s="129"/>
      <c r="VS52" s="129"/>
      <c r="VT52" s="129"/>
      <c r="VU52" s="129"/>
      <c r="VV52" s="129"/>
      <c r="VW52" s="129"/>
      <c r="VX52" s="129"/>
      <c r="VY52" s="129"/>
      <c r="VZ52" s="129"/>
      <c r="WA52" s="129"/>
      <c r="WB52" s="129"/>
      <c r="WC52" s="129"/>
      <c r="WD52" s="129"/>
      <c r="WE52" s="129"/>
      <c r="WF52" s="129"/>
      <c r="WG52" s="129"/>
      <c r="WH52" s="129"/>
      <c r="WI52" s="129"/>
      <c r="WJ52" s="129"/>
      <c r="WK52" s="129"/>
      <c r="WL52" s="129"/>
      <c r="WM52" s="129"/>
      <c r="WN52" s="129"/>
      <c r="WO52" s="129"/>
      <c r="WP52" s="129"/>
      <c r="WQ52" s="129"/>
      <c r="WR52" s="129"/>
      <c r="WS52" s="129"/>
      <c r="WT52" s="129"/>
      <c r="WU52" s="129"/>
      <c r="WV52" s="129"/>
      <c r="WW52" s="129"/>
      <c r="WX52" s="129"/>
      <c r="WY52" s="129"/>
      <c r="WZ52" s="129"/>
      <c r="XA52" s="129"/>
      <c r="XB52" s="129"/>
      <c r="XC52" s="129"/>
      <c r="XD52" s="129"/>
      <c r="XE52" s="129"/>
      <c r="XF52" s="129"/>
      <c r="XG52" s="129"/>
      <c r="XH52" s="129"/>
      <c r="XI52" s="129"/>
      <c r="XJ52" s="129"/>
      <c r="XK52" s="129"/>
      <c r="XL52" s="129"/>
      <c r="XM52" s="129"/>
      <c r="XN52" s="129"/>
      <c r="XO52" s="129"/>
      <c r="XP52" s="129"/>
      <c r="XQ52" s="129"/>
      <c r="XR52" s="129"/>
      <c r="XS52" s="129"/>
      <c r="XT52" s="129"/>
      <c r="XU52" s="129"/>
      <c r="XV52" s="129"/>
      <c r="XW52" s="129"/>
      <c r="XX52" s="129"/>
      <c r="XY52" s="129"/>
      <c r="XZ52" s="129"/>
      <c r="YA52" s="129"/>
      <c r="YB52" s="129"/>
      <c r="YC52" s="129"/>
      <c r="YD52" s="129"/>
      <c r="YE52" s="129"/>
      <c r="YF52" s="129"/>
      <c r="YG52" s="129"/>
      <c r="YH52" s="129"/>
      <c r="YI52" s="129"/>
      <c r="YJ52" s="129"/>
      <c r="YK52" s="129"/>
      <c r="YL52" s="129"/>
      <c r="YM52" s="129"/>
      <c r="YN52" s="129"/>
      <c r="YO52" s="129"/>
      <c r="YP52" s="129"/>
      <c r="YQ52" s="129"/>
      <c r="YR52" s="129"/>
      <c r="YS52" s="129"/>
      <c r="YT52" s="129"/>
      <c r="YU52" s="129"/>
      <c r="YV52" s="129"/>
      <c r="YW52" s="129"/>
      <c r="YX52" s="129"/>
      <c r="YY52" s="129"/>
      <c r="YZ52" s="129"/>
      <c r="ZA52" s="129"/>
      <c r="ZB52" s="129"/>
      <c r="ZC52" s="129"/>
      <c r="ZD52" s="129"/>
      <c r="ZE52" s="129"/>
      <c r="ZF52" s="129"/>
      <c r="ZG52" s="129"/>
      <c r="ZH52" s="129"/>
      <c r="ZI52" s="129"/>
      <c r="ZJ52" s="129"/>
      <c r="ZK52" s="129"/>
      <c r="ZL52" s="129"/>
      <c r="ZM52" s="129"/>
      <c r="ZN52" s="129"/>
      <c r="ZO52" s="129"/>
      <c r="ZP52" s="129"/>
      <c r="ZQ52" s="129"/>
      <c r="ZR52" s="129"/>
      <c r="ZS52" s="129"/>
      <c r="ZT52" s="129"/>
      <c r="ZU52" s="129"/>
      <c r="ZV52" s="129"/>
      <c r="ZW52" s="129"/>
      <c r="ZX52" s="129"/>
      <c r="ZY52" s="129"/>
      <c r="ZZ52" s="129"/>
      <c r="AAA52" s="129"/>
      <c r="AAB52" s="129"/>
      <c r="AAC52" s="129"/>
      <c r="AAD52" s="129"/>
      <c r="AAE52" s="129"/>
      <c r="AAF52" s="129"/>
      <c r="AAG52" s="129"/>
      <c r="AAH52" s="129"/>
      <c r="AAI52" s="129"/>
      <c r="AAJ52" s="129"/>
      <c r="AAK52" s="129"/>
      <c r="AAL52" s="129"/>
      <c r="AAM52" s="129"/>
      <c r="AAN52" s="129"/>
      <c r="AAO52" s="129"/>
      <c r="AAP52" s="129"/>
      <c r="AAQ52" s="129"/>
      <c r="AAR52" s="129"/>
      <c r="AAS52" s="129"/>
      <c r="AAT52" s="129"/>
      <c r="AAU52" s="129"/>
      <c r="AAV52" s="129"/>
      <c r="AAW52" s="129"/>
      <c r="AAX52" s="129"/>
      <c r="AAY52" s="129"/>
      <c r="AAZ52" s="129"/>
      <c r="ABA52" s="129"/>
      <c r="ABB52" s="129"/>
      <c r="ABC52" s="129"/>
      <c r="ABD52" s="129"/>
      <c r="ABE52" s="129"/>
      <c r="ABF52" s="129"/>
      <c r="ABG52" s="129"/>
      <c r="ABH52" s="129"/>
      <c r="ABI52" s="129"/>
      <c r="ABJ52" s="129"/>
      <c r="ABK52" s="129"/>
      <c r="ABL52" s="129"/>
      <c r="ABM52" s="129"/>
      <c r="ABN52" s="129"/>
      <c r="ABO52" s="129"/>
      <c r="ABP52" s="129"/>
      <c r="ABQ52" s="129"/>
      <c r="ABR52" s="129"/>
      <c r="ABS52" s="129"/>
      <c r="ABT52" s="129"/>
      <c r="ABU52" s="129"/>
      <c r="ABV52" s="129"/>
      <c r="ABW52" s="129"/>
      <c r="ABX52" s="129"/>
      <c r="ABY52" s="129"/>
      <c r="ABZ52" s="129"/>
      <c r="ACA52" s="129"/>
      <c r="ACB52" s="129"/>
      <c r="ACC52" s="129"/>
      <c r="ACD52" s="129"/>
      <c r="ACE52" s="129"/>
      <c r="ACF52" s="129"/>
      <c r="ACG52" s="129"/>
      <c r="ACH52" s="129"/>
      <c r="ACI52" s="129"/>
      <c r="ACJ52" s="129"/>
      <c r="ACK52" s="129"/>
      <c r="ACL52" s="129"/>
      <c r="ACM52" s="129"/>
      <c r="ACN52" s="129"/>
      <c r="ACO52" s="129"/>
      <c r="ACP52" s="129"/>
      <c r="ACQ52" s="129"/>
      <c r="ACR52" s="129"/>
      <c r="ACS52" s="129"/>
      <c r="ACT52" s="129"/>
      <c r="ACU52" s="129"/>
      <c r="ACV52" s="129"/>
      <c r="ACW52" s="129"/>
      <c r="ACX52" s="129"/>
      <c r="ACY52" s="129"/>
      <c r="ACZ52" s="129"/>
      <c r="ADA52" s="129"/>
      <c r="ADB52" s="129"/>
      <c r="ADC52" s="129"/>
      <c r="ADD52" s="129"/>
      <c r="ADE52" s="129"/>
      <c r="ADF52" s="129"/>
      <c r="ADG52" s="129"/>
      <c r="ADH52" s="129"/>
      <c r="ADI52" s="129"/>
      <c r="ADJ52" s="129"/>
      <c r="ADK52" s="129"/>
      <c r="ADL52" s="129"/>
      <c r="ADM52" s="129"/>
      <c r="ADN52" s="129"/>
      <c r="ADO52" s="129"/>
      <c r="ADP52" s="129"/>
      <c r="ADQ52" s="129"/>
      <c r="ADR52" s="129"/>
      <c r="ADS52" s="129"/>
      <c r="ADT52" s="129"/>
      <c r="ADU52" s="129"/>
      <c r="ADV52" s="129"/>
      <c r="ADW52" s="129"/>
      <c r="ADX52" s="129"/>
      <c r="ADY52" s="129"/>
      <c r="ADZ52" s="129"/>
      <c r="AEA52" s="129"/>
      <c r="AEB52" s="129"/>
      <c r="AEC52" s="129"/>
      <c r="AED52" s="129"/>
      <c r="AEE52" s="129"/>
      <c r="AEF52" s="129"/>
      <c r="AEG52" s="129"/>
      <c r="AEH52" s="129"/>
      <c r="AEI52" s="129"/>
      <c r="AEJ52" s="129"/>
      <c r="AEK52" s="129"/>
      <c r="AEL52" s="129"/>
      <c r="AEM52" s="129"/>
      <c r="AEN52" s="129"/>
      <c r="AEO52" s="129"/>
      <c r="AEP52" s="129"/>
      <c r="AEQ52" s="129"/>
      <c r="AER52" s="129"/>
      <c r="AES52" s="129"/>
      <c r="AET52" s="129"/>
      <c r="AEU52" s="129"/>
      <c r="AEV52" s="129"/>
      <c r="AEW52" s="129"/>
      <c r="AEX52" s="129"/>
      <c r="AEY52" s="129"/>
      <c r="AEZ52" s="129"/>
      <c r="AFA52" s="129"/>
      <c r="AFB52" s="129"/>
      <c r="AFC52" s="129"/>
      <c r="AFD52" s="129"/>
      <c r="AFE52" s="129"/>
      <c r="AFF52" s="129"/>
      <c r="AFG52" s="129"/>
      <c r="AFH52" s="129"/>
      <c r="AFI52" s="129"/>
      <c r="AFJ52" s="129"/>
      <c r="AFK52" s="129"/>
      <c r="AFL52" s="129"/>
      <c r="AFM52" s="129"/>
      <c r="AFN52" s="129"/>
      <c r="AFO52" s="129"/>
      <c r="AFP52" s="129"/>
      <c r="AFQ52" s="129"/>
      <c r="AFR52" s="129"/>
      <c r="AFS52" s="129"/>
      <c r="AFT52" s="129"/>
      <c r="AFU52" s="129"/>
      <c r="AFV52" s="129"/>
      <c r="AFW52" s="129"/>
      <c r="AFX52" s="129"/>
      <c r="AFY52" s="129"/>
      <c r="AFZ52" s="129"/>
      <c r="AGA52" s="129"/>
      <c r="AGB52" s="129"/>
      <c r="AGC52" s="129"/>
      <c r="AGD52" s="129"/>
      <c r="AGE52" s="129"/>
      <c r="AGF52" s="129"/>
      <c r="AGG52" s="129"/>
      <c r="AGH52" s="129"/>
      <c r="AGI52" s="129"/>
      <c r="AGJ52" s="129"/>
      <c r="AGK52" s="129"/>
      <c r="AGL52" s="129"/>
      <c r="AGM52" s="129"/>
      <c r="AGN52" s="129"/>
      <c r="AGO52" s="129"/>
      <c r="AGP52" s="129"/>
      <c r="AGQ52" s="129"/>
      <c r="AGR52" s="129"/>
      <c r="AGS52" s="129"/>
      <c r="AGT52" s="129"/>
      <c r="AGU52" s="129"/>
      <c r="AGV52" s="129"/>
      <c r="AGW52" s="129"/>
      <c r="AGX52" s="129"/>
      <c r="AGY52" s="129"/>
      <c r="AGZ52" s="129"/>
      <c r="AHA52" s="129"/>
      <c r="AHB52" s="129"/>
      <c r="AHC52" s="129"/>
      <c r="AHD52" s="129"/>
      <c r="AHE52" s="129"/>
      <c r="AHF52" s="129"/>
      <c r="AHG52" s="129"/>
      <c r="AHH52" s="129"/>
      <c r="AHI52" s="129"/>
      <c r="AHJ52" s="129"/>
      <c r="AHK52" s="129"/>
      <c r="AHL52" s="129"/>
      <c r="AHM52" s="129"/>
      <c r="AHN52" s="129"/>
      <c r="AHO52" s="129"/>
      <c r="AHP52" s="129"/>
      <c r="AHQ52" s="129"/>
      <c r="AHR52" s="129"/>
      <c r="AHS52" s="129"/>
      <c r="AHT52" s="129"/>
      <c r="AHU52" s="129"/>
      <c r="AHV52" s="129"/>
      <c r="AHW52" s="129"/>
      <c r="AHX52" s="129"/>
      <c r="AHY52" s="129"/>
      <c r="AHZ52" s="129"/>
      <c r="AIA52" s="129"/>
      <c r="AIB52" s="129"/>
      <c r="AIC52" s="129"/>
      <c r="AID52" s="129"/>
      <c r="AIE52" s="129"/>
      <c r="AIF52" s="129"/>
      <c r="AIG52" s="129"/>
      <c r="AIH52" s="129"/>
      <c r="AII52" s="129"/>
      <c r="AIJ52" s="129"/>
      <c r="AIK52" s="129"/>
      <c r="AIL52" s="129"/>
      <c r="AIM52" s="129"/>
      <c r="AIN52" s="129"/>
      <c r="AIO52" s="129"/>
      <c r="AIP52" s="129"/>
      <c r="AIQ52" s="129"/>
      <c r="AIR52" s="129"/>
      <c r="AIS52" s="129"/>
      <c r="AIT52" s="129"/>
      <c r="AIU52" s="129"/>
      <c r="AIV52" s="129"/>
      <c r="AIW52" s="129"/>
      <c r="AIX52" s="129"/>
      <c r="AIY52" s="129"/>
      <c r="AIZ52" s="129"/>
      <c r="AJA52" s="129"/>
      <c r="AJB52" s="129"/>
      <c r="AJC52" s="129"/>
      <c r="AJD52" s="129"/>
      <c r="AJE52" s="129"/>
      <c r="AJF52" s="129"/>
      <c r="AJG52" s="129"/>
      <c r="AJH52" s="129"/>
      <c r="AJI52" s="129"/>
      <c r="AJJ52" s="129"/>
      <c r="AJK52" s="129"/>
      <c r="AJL52" s="129"/>
      <c r="AJM52" s="129"/>
      <c r="AJN52" s="129"/>
      <c r="AJO52" s="129"/>
      <c r="AJP52" s="129"/>
      <c r="AJQ52" s="129"/>
      <c r="AJR52" s="129"/>
      <c r="AJS52" s="129"/>
      <c r="AJT52" s="129"/>
      <c r="AJU52" s="129"/>
      <c r="AJV52" s="129"/>
      <c r="AJW52" s="129"/>
      <c r="AJX52" s="129"/>
      <c r="AJY52" s="129"/>
      <c r="AJZ52" s="129"/>
      <c r="AKA52" s="129"/>
      <c r="AKB52" s="129"/>
      <c r="AKC52" s="129"/>
      <c r="AKD52" s="129"/>
      <c r="AKE52" s="129"/>
      <c r="AKF52" s="129"/>
      <c r="AKG52" s="129"/>
      <c r="AKH52" s="129"/>
      <c r="AKI52" s="129"/>
      <c r="AKJ52" s="129"/>
      <c r="AKK52" s="129"/>
      <c r="AKL52" s="129"/>
      <c r="AKM52" s="129"/>
      <c r="AKN52" s="129"/>
      <c r="AKO52" s="129"/>
      <c r="AKP52" s="129"/>
      <c r="AKQ52" s="129"/>
      <c r="AKR52" s="129"/>
      <c r="AKS52" s="129"/>
      <c r="AKT52" s="129"/>
      <c r="AKU52" s="129"/>
      <c r="AKV52" s="129"/>
      <c r="AKW52" s="129"/>
      <c r="AKX52" s="129"/>
      <c r="AKY52" s="129"/>
      <c r="AKZ52" s="129"/>
      <c r="ALA52" s="129"/>
      <c r="ALB52" s="129"/>
      <c r="ALC52" s="129"/>
      <c r="ALD52" s="129"/>
      <c r="ALE52" s="129"/>
      <c r="ALF52" s="129"/>
      <c r="ALG52" s="129"/>
      <c r="ALH52" s="129"/>
      <c r="ALI52" s="129"/>
      <c r="ALJ52" s="129"/>
      <c r="ALK52" s="129"/>
      <c r="ALL52" s="129"/>
      <c r="ALM52" s="129"/>
      <c r="ALN52" s="129"/>
      <c r="ALO52" s="129"/>
      <c r="ALP52" s="129"/>
      <c r="ALQ52" s="129"/>
      <c r="ALR52" s="129"/>
      <c r="ALS52" s="129"/>
      <c r="ALT52" s="129"/>
      <c r="ALU52" s="129"/>
      <c r="ALV52" s="129"/>
      <c r="ALW52" s="129"/>
      <c r="ALX52" s="129"/>
      <c r="ALY52" s="129"/>
      <c r="ALZ52" s="129"/>
      <c r="AMA52" s="129"/>
      <c r="AMB52" s="129"/>
      <c r="AMC52" s="129"/>
      <c r="AMD52" s="129"/>
      <c r="AME52" s="129"/>
      <c r="AMF52" s="129"/>
      <c r="AMG52" s="129"/>
      <c r="AMH52" s="129"/>
      <c r="AMI52" s="129"/>
    </row>
    <row r="53" spans="1:1023" x14ac:dyDescent="0.2">
      <c r="A53" s="46" t="s">
        <v>111</v>
      </c>
      <c r="B53" s="1" t="s">
        <v>112</v>
      </c>
      <c r="C53" s="47">
        <v>1500</v>
      </c>
      <c r="D53" s="60">
        <v>0</v>
      </c>
      <c r="E53" s="61">
        <v>15000</v>
      </c>
      <c r="F53" s="137">
        <v>0</v>
      </c>
      <c r="G53" s="131">
        <v>1500</v>
      </c>
      <c r="H53" s="1" t="s">
        <v>113</v>
      </c>
    </row>
    <row r="54" spans="1:1023" x14ac:dyDescent="0.2">
      <c r="A54" s="46" t="s">
        <v>114</v>
      </c>
      <c r="B54" s="1" t="s">
        <v>115</v>
      </c>
      <c r="C54" s="47">
        <v>500</v>
      </c>
      <c r="D54" s="60">
        <v>0</v>
      </c>
      <c r="E54" s="58">
        <v>250</v>
      </c>
      <c r="F54" s="137">
        <v>0</v>
      </c>
      <c r="G54" s="135">
        <v>250</v>
      </c>
    </row>
    <row r="55" spans="1:1023" x14ac:dyDescent="0.2">
      <c r="A55" s="46" t="s">
        <v>116</v>
      </c>
      <c r="B55" s="1" t="s">
        <v>117</v>
      </c>
      <c r="C55" s="47">
        <v>0</v>
      </c>
      <c r="D55" s="60">
        <v>0</v>
      </c>
      <c r="E55" s="61">
        <v>0</v>
      </c>
      <c r="F55" s="137">
        <v>0</v>
      </c>
      <c r="G55" s="137">
        <v>0</v>
      </c>
      <c r="H55" s="1" t="s">
        <v>118</v>
      </c>
    </row>
    <row r="56" spans="1:1023" x14ac:dyDescent="0.2">
      <c r="A56" s="46" t="s">
        <v>119</v>
      </c>
      <c r="B56" s="1" t="s">
        <v>120</v>
      </c>
      <c r="C56" s="47">
        <v>96</v>
      </c>
      <c r="D56" s="60">
        <v>96</v>
      </c>
      <c r="E56" s="61">
        <v>96</v>
      </c>
      <c r="F56" s="137">
        <v>0</v>
      </c>
      <c r="G56" s="137">
        <v>96</v>
      </c>
    </row>
    <row r="57" spans="1:1023" x14ac:dyDescent="0.2">
      <c r="A57" s="46" t="s">
        <v>121</v>
      </c>
      <c r="B57" s="1" t="s">
        <v>122</v>
      </c>
      <c r="C57" s="47">
        <v>200</v>
      </c>
      <c r="D57" s="60">
        <v>0</v>
      </c>
      <c r="E57" s="61">
        <v>100</v>
      </c>
      <c r="F57" s="137">
        <v>0</v>
      </c>
      <c r="G57" s="137">
        <v>100</v>
      </c>
    </row>
    <row r="58" spans="1:1023" x14ac:dyDescent="0.2">
      <c r="A58" s="46" t="s">
        <v>123</v>
      </c>
      <c r="B58" s="1" t="s">
        <v>124</v>
      </c>
      <c r="C58" s="47">
        <v>0</v>
      </c>
      <c r="D58" s="60">
        <v>0</v>
      </c>
      <c r="E58" s="61">
        <v>120</v>
      </c>
      <c r="F58" s="137">
        <v>0</v>
      </c>
      <c r="G58" s="137">
        <v>120</v>
      </c>
      <c r="H58" s="46"/>
    </row>
    <row r="59" spans="1:1023" x14ac:dyDescent="0.2">
      <c r="A59" s="46" t="s">
        <v>125</v>
      </c>
      <c r="B59" s="1" t="s">
        <v>57</v>
      </c>
      <c r="C59" s="47">
        <v>0</v>
      </c>
      <c r="D59" s="47">
        <v>0</v>
      </c>
      <c r="E59" s="47">
        <v>0</v>
      </c>
      <c r="F59" s="131">
        <v>0</v>
      </c>
      <c r="G59" s="131">
        <v>0</v>
      </c>
      <c r="H59" s="46"/>
    </row>
    <row r="60" spans="1:1023" x14ac:dyDescent="0.2">
      <c r="F60" s="129"/>
      <c r="H60" s="46"/>
    </row>
    <row r="61" spans="1:1023" ht="15" x14ac:dyDescent="0.25">
      <c r="A61" s="43" t="s">
        <v>126</v>
      </c>
      <c r="B61" s="44" t="s">
        <v>60</v>
      </c>
      <c r="C61" s="45"/>
      <c r="D61" s="60"/>
      <c r="E61" s="61"/>
    </row>
    <row r="62" spans="1:1023" x14ac:dyDescent="0.2">
      <c r="A62" s="46" t="s">
        <v>127</v>
      </c>
      <c r="B62" s="1" t="s">
        <v>128</v>
      </c>
      <c r="C62" s="47">
        <v>2200</v>
      </c>
      <c r="D62" s="60">
        <f>717.9</f>
        <v>717.9</v>
      </c>
      <c r="E62" s="61">
        <v>2200</v>
      </c>
      <c r="F62" s="131">
        <v>0</v>
      </c>
      <c r="G62" s="137">
        <v>2200</v>
      </c>
      <c r="H62" s="1" t="s">
        <v>252</v>
      </c>
    </row>
    <row r="63" spans="1:1023" x14ac:dyDescent="0.2">
      <c r="A63" s="46" t="s">
        <v>129</v>
      </c>
      <c r="B63" s="1" t="s">
        <v>130</v>
      </c>
      <c r="C63" s="47">
        <v>2000</v>
      </c>
      <c r="D63" s="60">
        <v>0</v>
      </c>
      <c r="E63" s="61">
        <v>2200</v>
      </c>
      <c r="F63" s="131">
        <v>0</v>
      </c>
      <c r="G63" s="137">
        <v>2200</v>
      </c>
      <c r="H63" s="129" t="s">
        <v>252</v>
      </c>
    </row>
    <row r="64" spans="1:1023" x14ac:dyDescent="0.2">
      <c r="A64" s="46" t="s">
        <v>131</v>
      </c>
      <c r="B64" s="1" t="s">
        <v>132</v>
      </c>
      <c r="C64" s="47">
        <v>2000</v>
      </c>
      <c r="D64" s="60">
        <v>600</v>
      </c>
      <c r="E64" s="61">
        <v>0</v>
      </c>
      <c r="F64" s="137">
        <v>0</v>
      </c>
      <c r="G64" s="137">
        <v>2000</v>
      </c>
    </row>
    <row r="65" spans="1:1023" x14ac:dyDescent="0.2">
      <c r="A65" s="46" t="s">
        <v>133</v>
      </c>
      <c r="B65" s="1" t="s">
        <v>134</v>
      </c>
      <c r="C65" s="47">
        <v>150</v>
      </c>
      <c r="D65" s="60">
        <v>0</v>
      </c>
      <c r="E65" s="61">
        <v>200</v>
      </c>
      <c r="F65" s="139">
        <v>0</v>
      </c>
      <c r="G65" s="137">
        <v>200</v>
      </c>
    </row>
    <row r="66" spans="1:1023" x14ac:dyDescent="0.2">
      <c r="A66" s="46" t="s">
        <v>135</v>
      </c>
      <c r="B66" s="1" t="s">
        <v>136</v>
      </c>
      <c r="C66" s="47">
        <v>4000</v>
      </c>
      <c r="D66" s="60">
        <f>1428.16+1696.36+835.2+574.96+186.74</f>
        <v>4721.42</v>
      </c>
      <c r="E66" s="61">
        <v>4000</v>
      </c>
      <c r="F66" s="138">
        <v>1683.8</v>
      </c>
      <c r="G66" s="137">
        <v>4000</v>
      </c>
    </row>
    <row r="67" spans="1:1023" x14ac:dyDescent="0.2">
      <c r="A67" s="46" t="s">
        <v>137</v>
      </c>
      <c r="B67" s="1" t="s">
        <v>138</v>
      </c>
      <c r="C67" s="47">
        <v>3000</v>
      </c>
      <c r="D67" s="60">
        <v>0</v>
      </c>
      <c r="E67" s="61">
        <v>0</v>
      </c>
      <c r="F67" s="139">
        <v>0</v>
      </c>
      <c r="G67" s="137">
        <v>0</v>
      </c>
    </row>
    <row r="68" spans="1:1023" x14ac:dyDescent="0.2">
      <c r="A68" s="46" t="s">
        <v>139</v>
      </c>
      <c r="B68" s="1" t="s">
        <v>140</v>
      </c>
      <c r="C68" s="47">
        <v>0</v>
      </c>
      <c r="D68" s="60">
        <v>0</v>
      </c>
      <c r="E68" s="61">
        <v>1500</v>
      </c>
      <c r="F68" s="137">
        <v>0</v>
      </c>
      <c r="G68" s="137">
        <v>1500</v>
      </c>
    </row>
    <row r="69" spans="1:1023" x14ac:dyDescent="0.2">
      <c r="A69" s="46" t="s">
        <v>141</v>
      </c>
      <c r="B69" s="1" t="s">
        <v>142</v>
      </c>
      <c r="C69" s="47">
        <v>0</v>
      </c>
      <c r="D69" s="60">
        <v>0</v>
      </c>
      <c r="E69" s="61">
        <v>500</v>
      </c>
      <c r="F69" s="138">
        <v>98</v>
      </c>
      <c r="G69" s="137">
        <v>500</v>
      </c>
    </row>
    <row r="70" spans="1:1023" x14ac:dyDescent="0.2">
      <c r="A70" s="46"/>
      <c r="C70" s="47"/>
      <c r="D70" s="47"/>
      <c r="E70" s="61"/>
    </row>
    <row r="71" spans="1:1023" ht="15" x14ac:dyDescent="0.25">
      <c r="A71" s="43" t="s">
        <v>143</v>
      </c>
      <c r="B71" s="44" t="s">
        <v>144</v>
      </c>
      <c r="C71" s="47"/>
      <c r="D71" s="47"/>
      <c r="E71" s="61"/>
    </row>
    <row r="72" spans="1:1023" x14ac:dyDescent="0.2">
      <c r="A72" s="46" t="s">
        <v>145</v>
      </c>
      <c r="B72" s="1" t="s">
        <v>146</v>
      </c>
      <c r="C72" s="47">
        <v>100</v>
      </c>
      <c r="D72" s="47">
        <v>0</v>
      </c>
      <c r="E72" s="61">
        <v>500</v>
      </c>
      <c r="F72" s="138">
        <v>500</v>
      </c>
      <c r="G72" s="137">
        <v>500</v>
      </c>
      <c r="H72" s="1" t="s">
        <v>147</v>
      </c>
    </row>
    <row r="73" spans="1:1023" x14ac:dyDescent="0.2">
      <c r="A73" s="46" t="s">
        <v>148</v>
      </c>
      <c r="B73" s="1" t="s">
        <v>149</v>
      </c>
      <c r="C73" s="47">
        <v>2000</v>
      </c>
      <c r="D73" s="47">
        <f>500</f>
        <v>500</v>
      </c>
      <c r="E73" s="61">
        <v>3000</v>
      </c>
      <c r="F73" s="138">
        <v>2380</v>
      </c>
      <c r="G73" s="137">
        <v>0</v>
      </c>
      <c r="H73" s="1" t="s">
        <v>258</v>
      </c>
    </row>
    <row r="74" spans="1:1023" x14ac:dyDescent="0.2">
      <c r="A74" s="46" t="s">
        <v>150</v>
      </c>
      <c r="B74" s="1" t="s">
        <v>151</v>
      </c>
      <c r="C74" s="47">
        <v>0</v>
      </c>
      <c r="D74" s="47">
        <v>0</v>
      </c>
      <c r="E74" s="47">
        <v>500</v>
      </c>
      <c r="F74" s="138">
        <v>500</v>
      </c>
      <c r="G74" s="131">
        <v>500</v>
      </c>
      <c r="H74" s="1" t="s">
        <v>152</v>
      </c>
    </row>
    <row r="75" spans="1:1023" x14ac:dyDescent="0.2">
      <c r="A75" s="46" t="s">
        <v>153</v>
      </c>
      <c r="B75" s="1" t="s">
        <v>142</v>
      </c>
      <c r="C75" s="47">
        <v>250</v>
      </c>
      <c r="D75" s="47">
        <v>0</v>
      </c>
      <c r="E75" s="61">
        <v>250</v>
      </c>
      <c r="F75" s="138">
        <v>126.56</v>
      </c>
      <c r="G75" s="137">
        <v>3250</v>
      </c>
    </row>
    <row r="76" spans="1:1023" s="128" customFormat="1" x14ac:dyDescent="0.2">
      <c r="A76" s="130"/>
      <c r="B76" s="129"/>
      <c r="C76" s="131"/>
      <c r="D76" s="131"/>
      <c r="E76" s="137"/>
      <c r="F76" s="138"/>
      <c r="G76" s="137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29"/>
      <c r="FX76" s="129"/>
      <c r="FY76" s="129"/>
      <c r="FZ76" s="129"/>
      <c r="GA76" s="129"/>
      <c r="GB76" s="129"/>
      <c r="GC76" s="129"/>
      <c r="GD76" s="129"/>
      <c r="GE76" s="129"/>
      <c r="GF76" s="129"/>
      <c r="GG76" s="129"/>
      <c r="GH76" s="129"/>
      <c r="GI76" s="129"/>
      <c r="GJ76" s="129"/>
      <c r="GK76" s="129"/>
      <c r="GL76" s="129"/>
      <c r="GM76" s="129"/>
      <c r="GN76" s="129"/>
      <c r="GO76" s="129"/>
      <c r="GP76" s="129"/>
      <c r="GQ76" s="129"/>
      <c r="GR76" s="129"/>
      <c r="GS76" s="129"/>
      <c r="GT76" s="129"/>
      <c r="GU76" s="129"/>
      <c r="GV76" s="129"/>
      <c r="GW76" s="129"/>
      <c r="GX76" s="129"/>
      <c r="GY76" s="129"/>
      <c r="GZ76" s="129"/>
      <c r="HA76" s="129"/>
      <c r="HB76" s="129"/>
      <c r="HC76" s="129"/>
      <c r="HD76" s="129"/>
      <c r="HE76" s="129"/>
      <c r="HF76" s="129"/>
      <c r="HG76" s="129"/>
      <c r="HH76" s="129"/>
      <c r="HI76" s="129"/>
      <c r="HJ76" s="129"/>
      <c r="HK76" s="129"/>
      <c r="HL76" s="129"/>
      <c r="HM76" s="129"/>
      <c r="HN76" s="129"/>
      <c r="HO76" s="129"/>
      <c r="HP76" s="129"/>
      <c r="HQ76" s="129"/>
      <c r="HR76" s="129"/>
      <c r="HS76" s="129"/>
      <c r="HT76" s="129"/>
      <c r="HU76" s="129"/>
      <c r="HV76" s="129"/>
      <c r="HW76" s="129"/>
      <c r="HX76" s="129"/>
      <c r="HY76" s="129"/>
      <c r="HZ76" s="129"/>
      <c r="IA76" s="129"/>
      <c r="IB76" s="129"/>
      <c r="IC76" s="129"/>
      <c r="ID76" s="129"/>
      <c r="IE76" s="129"/>
      <c r="IF76" s="129"/>
      <c r="IG76" s="129"/>
      <c r="IH76" s="129"/>
      <c r="II76" s="129"/>
      <c r="IJ76" s="129"/>
      <c r="IK76" s="129"/>
      <c r="IL76" s="129"/>
      <c r="IM76" s="129"/>
      <c r="IN76" s="129"/>
      <c r="IO76" s="129"/>
      <c r="IP76" s="129"/>
      <c r="IQ76" s="129"/>
      <c r="IR76" s="129"/>
      <c r="IS76" s="129"/>
      <c r="IT76" s="129"/>
      <c r="IU76" s="129"/>
      <c r="IV76" s="129"/>
      <c r="IW76" s="129"/>
      <c r="IX76" s="129"/>
      <c r="IY76" s="129"/>
      <c r="IZ76" s="129"/>
      <c r="JA76" s="129"/>
      <c r="JB76" s="129"/>
      <c r="JC76" s="129"/>
      <c r="JD76" s="129"/>
      <c r="JE76" s="129"/>
      <c r="JF76" s="129"/>
      <c r="JG76" s="129"/>
      <c r="JH76" s="129"/>
      <c r="JI76" s="129"/>
      <c r="JJ76" s="129"/>
      <c r="JK76" s="129"/>
      <c r="JL76" s="129"/>
      <c r="JM76" s="129"/>
      <c r="JN76" s="129"/>
      <c r="JO76" s="129"/>
      <c r="JP76" s="129"/>
      <c r="JQ76" s="129"/>
      <c r="JR76" s="129"/>
      <c r="JS76" s="129"/>
      <c r="JT76" s="129"/>
      <c r="JU76" s="129"/>
      <c r="JV76" s="129"/>
      <c r="JW76" s="129"/>
      <c r="JX76" s="129"/>
      <c r="JY76" s="129"/>
      <c r="JZ76" s="129"/>
      <c r="KA76" s="129"/>
      <c r="KB76" s="129"/>
      <c r="KC76" s="129"/>
      <c r="KD76" s="129"/>
      <c r="KE76" s="129"/>
      <c r="KF76" s="129"/>
      <c r="KG76" s="129"/>
      <c r="KH76" s="129"/>
      <c r="KI76" s="129"/>
      <c r="KJ76" s="129"/>
      <c r="KK76" s="129"/>
      <c r="KL76" s="129"/>
      <c r="KM76" s="129"/>
      <c r="KN76" s="129"/>
      <c r="KO76" s="129"/>
      <c r="KP76" s="129"/>
      <c r="KQ76" s="129"/>
      <c r="KR76" s="129"/>
      <c r="KS76" s="129"/>
      <c r="KT76" s="129"/>
      <c r="KU76" s="129"/>
      <c r="KV76" s="129"/>
      <c r="KW76" s="129"/>
      <c r="KX76" s="129"/>
      <c r="KY76" s="129"/>
      <c r="KZ76" s="129"/>
      <c r="LA76" s="129"/>
      <c r="LB76" s="129"/>
      <c r="LC76" s="129"/>
      <c r="LD76" s="129"/>
      <c r="LE76" s="129"/>
      <c r="LF76" s="129"/>
      <c r="LG76" s="129"/>
      <c r="LH76" s="129"/>
      <c r="LI76" s="129"/>
      <c r="LJ76" s="129"/>
      <c r="LK76" s="129"/>
      <c r="LL76" s="129"/>
      <c r="LM76" s="129"/>
      <c r="LN76" s="129"/>
      <c r="LO76" s="129"/>
      <c r="LP76" s="129"/>
      <c r="LQ76" s="129"/>
      <c r="LR76" s="129"/>
      <c r="LS76" s="129"/>
      <c r="LT76" s="129"/>
      <c r="LU76" s="129"/>
      <c r="LV76" s="129"/>
      <c r="LW76" s="129"/>
      <c r="LX76" s="129"/>
      <c r="LY76" s="129"/>
      <c r="LZ76" s="129"/>
      <c r="MA76" s="129"/>
      <c r="MB76" s="129"/>
      <c r="MC76" s="129"/>
      <c r="MD76" s="129"/>
      <c r="ME76" s="129"/>
      <c r="MF76" s="129"/>
      <c r="MG76" s="129"/>
      <c r="MH76" s="129"/>
      <c r="MI76" s="129"/>
      <c r="MJ76" s="129"/>
      <c r="MK76" s="129"/>
      <c r="ML76" s="129"/>
      <c r="MM76" s="129"/>
      <c r="MN76" s="129"/>
      <c r="MO76" s="129"/>
      <c r="MP76" s="129"/>
      <c r="MQ76" s="129"/>
      <c r="MR76" s="129"/>
      <c r="MS76" s="129"/>
      <c r="MT76" s="129"/>
      <c r="MU76" s="129"/>
      <c r="MV76" s="129"/>
      <c r="MW76" s="129"/>
      <c r="MX76" s="129"/>
      <c r="MY76" s="129"/>
      <c r="MZ76" s="129"/>
      <c r="NA76" s="129"/>
      <c r="NB76" s="129"/>
      <c r="NC76" s="129"/>
      <c r="ND76" s="129"/>
      <c r="NE76" s="129"/>
      <c r="NF76" s="129"/>
      <c r="NG76" s="129"/>
      <c r="NH76" s="129"/>
      <c r="NI76" s="129"/>
      <c r="NJ76" s="129"/>
      <c r="NK76" s="129"/>
      <c r="NL76" s="129"/>
      <c r="NM76" s="129"/>
      <c r="NN76" s="129"/>
      <c r="NO76" s="129"/>
      <c r="NP76" s="129"/>
      <c r="NQ76" s="129"/>
      <c r="NR76" s="129"/>
      <c r="NS76" s="129"/>
      <c r="NT76" s="129"/>
      <c r="NU76" s="129"/>
      <c r="NV76" s="129"/>
      <c r="NW76" s="129"/>
      <c r="NX76" s="129"/>
      <c r="NY76" s="129"/>
      <c r="NZ76" s="129"/>
      <c r="OA76" s="129"/>
      <c r="OB76" s="129"/>
      <c r="OC76" s="129"/>
      <c r="OD76" s="129"/>
      <c r="OE76" s="129"/>
      <c r="OF76" s="129"/>
      <c r="OG76" s="129"/>
      <c r="OH76" s="129"/>
      <c r="OI76" s="129"/>
      <c r="OJ76" s="129"/>
      <c r="OK76" s="129"/>
      <c r="OL76" s="129"/>
      <c r="OM76" s="129"/>
      <c r="ON76" s="129"/>
      <c r="OO76" s="129"/>
      <c r="OP76" s="129"/>
      <c r="OQ76" s="129"/>
      <c r="OR76" s="129"/>
      <c r="OS76" s="129"/>
      <c r="OT76" s="129"/>
      <c r="OU76" s="129"/>
      <c r="OV76" s="129"/>
      <c r="OW76" s="129"/>
      <c r="OX76" s="129"/>
      <c r="OY76" s="129"/>
      <c r="OZ76" s="129"/>
      <c r="PA76" s="129"/>
      <c r="PB76" s="129"/>
      <c r="PC76" s="129"/>
      <c r="PD76" s="129"/>
      <c r="PE76" s="129"/>
      <c r="PF76" s="129"/>
      <c r="PG76" s="129"/>
      <c r="PH76" s="129"/>
      <c r="PI76" s="129"/>
      <c r="PJ76" s="129"/>
      <c r="PK76" s="129"/>
      <c r="PL76" s="129"/>
      <c r="PM76" s="129"/>
      <c r="PN76" s="129"/>
      <c r="PO76" s="129"/>
      <c r="PP76" s="129"/>
      <c r="PQ76" s="129"/>
      <c r="PR76" s="129"/>
      <c r="PS76" s="129"/>
      <c r="PT76" s="129"/>
      <c r="PU76" s="129"/>
      <c r="PV76" s="129"/>
      <c r="PW76" s="129"/>
      <c r="PX76" s="129"/>
      <c r="PY76" s="129"/>
      <c r="PZ76" s="129"/>
      <c r="QA76" s="129"/>
      <c r="QB76" s="129"/>
      <c r="QC76" s="129"/>
      <c r="QD76" s="129"/>
      <c r="QE76" s="129"/>
      <c r="QF76" s="129"/>
      <c r="QG76" s="129"/>
      <c r="QH76" s="129"/>
      <c r="QI76" s="129"/>
      <c r="QJ76" s="129"/>
      <c r="QK76" s="129"/>
      <c r="QL76" s="129"/>
      <c r="QM76" s="129"/>
      <c r="QN76" s="129"/>
      <c r="QO76" s="129"/>
      <c r="QP76" s="129"/>
      <c r="QQ76" s="129"/>
      <c r="QR76" s="129"/>
      <c r="QS76" s="129"/>
      <c r="QT76" s="129"/>
      <c r="QU76" s="129"/>
      <c r="QV76" s="129"/>
      <c r="QW76" s="129"/>
      <c r="QX76" s="129"/>
      <c r="QY76" s="129"/>
      <c r="QZ76" s="129"/>
      <c r="RA76" s="129"/>
      <c r="RB76" s="129"/>
      <c r="RC76" s="129"/>
      <c r="RD76" s="129"/>
      <c r="RE76" s="129"/>
      <c r="RF76" s="129"/>
      <c r="RG76" s="129"/>
      <c r="RH76" s="129"/>
      <c r="RI76" s="129"/>
      <c r="RJ76" s="129"/>
      <c r="RK76" s="129"/>
      <c r="RL76" s="129"/>
      <c r="RM76" s="129"/>
      <c r="RN76" s="129"/>
      <c r="RO76" s="129"/>
      <c r="RP76" s="129"/>
      <c r="RQ76" s="129"/>
      <c r="RR76" s="129"/>
      <c r="RS76" s="129"/>
      <c r="RT76" s="129"/>
      <c r="RU76" s="129"/>
      <c r="RV76" s="129"/>
      <c r="RW76" s="129"/>
      <c r="RX76" s="129"/>
      <c r="RY76" s="129"/>
      <c r="RZ76" s="129"/>
      <c r="SA76" s="129"/>
      <c r="SB76" s="129"/>
      <c r="SC76" s="129"/>
      <c r="SD76" s="129"/>
      <c r="SE76" s="129"/>
      <c r="SF76" s="129"/>
      <c r="SG76" s="129"/>
      <c r="SH76" s="129"/>
      <c r="SI76" s="129"/>
      <c r="SJ76" s="129"/>
      <c r="SK76" s="129"/>
      <c r="SL76" s="129"/>
      <c r="SM76" s="129"/>
      <c r="SN76" s="129"/>
      <c r="SO76" s="129"/>
      <c r="SP76" s="129"/>
      <c r="SQ76" s="129"/>
      <c r="SR76" s="129"/>
      <c r="SS76" s="129"/>
      <c r="ST76" s="129"/>
      <c r="SU76" s="129"/>
      <c r="SV76" s="129"/>
      <c r="SW76" s="129"/>
      <c r="SX76" s="129"/>
      <c r="SY76" s="129"/>
      <c r="SZ76" s="129"/>
      <c r="TA76" s="129"/>
      <c r="TB76" s="129"/>
      <c r="TC76" s="129"/>
      <c r="TD76" s="129"/>
      <c r="TE76" s="129"/>
      <c r="TF76" s="129"/>
      <c r="TG76" s="129"/>
      <c r="TH76" s="129"/>
      <c r="TI76" s="129"/>
      <c r="TJ76" s="129"/>
      <c r="TK76" s="129"/>
      <c r="TL76" s="129"/>
      <c r="TM76" s="129"/>
      <c r="TN76" s="129"/>
      <c r="TO76" s="129"/>
      <c r="TP76" s="129"/>
      <c r="TQ76" s="129"/>
      <c r="TR76" s="129"/>
      <c r="TS76" s="129"/>
      <c r="TT76" s="129"/>
      <c r="TU76" s="129"/>
      <c r="TV76" s="129"/>
      <c r="TW76" s="129"/>
      <c r="TX76" s="129"/>
      <c r="TY76" s="129"/>
      <c r="TZ76" s="129"/>
      <c r="UA76" s="129"/>
      <c r="UB76" s="129"/>
      <c r="UC76" s="129"/>
      <c r="UD76" s="129"/>
      <c r="UE76" s="129"/>
      <c r="UF76" s="129"/>
      <c r="UG76" s="129"/>
      <c r="UH76" s="129"/>
      <c r="UI76" s="129"/>
      <c r="UJ76" s="129"/>
      <c r="UK76" s="129"/>
      <c r="UL76" s="129"/>
      <c r="UM76" s="129"/>
      <c r="UN76" s="129"/>
      <c r="UO76" s="129"/>
      <c r="UP76" s="129"/>
      <c r="UQ76" s="129"/>
      <c r="UR76" s="129"/>
      <c r="US76" s="129"/>
      <c r="UT76" s="129"/>
      <c r="UU76" s="129"/>
      <c r="UV76" s="129"/>
      <c r="UW76" s="129"/>
      <c r="UX76" s="129"/>
      <c r="UY76" s="129"/>
      <c r="UZ76" s="129"/>
      <c r="VA76" s="129"/>
      <c r="VB76" s="129"/>
      <c r="VC76" s="129"/>
      <c r="VD76" s="129"/>
      <c r="VE76" s="129"/>
      <c r="VF76" s="129"/>
      <c r="VG76" s="129"/>
      <c r="VH76" s="129"/>
      <c r="VI76" s="129"/>
      <c r="VJ76" s="129"/>
      <c r="VK76" s="129"/>
      <c r="VL76" s="129"/>
      <c r="VM76" s="129"/>
      <c r="VN76" s="129"/>
      <c r="VO76" s="129"/>
      <c r="VP76" s="129"/>
      <c r="VQ76" s="129"/>
      <c r="VR76" s="129"/>
      <c r="VS76" s="129"/>
      <c r="VT76" s="129"/>
      <c r="VU76" s="129"/>
      <c r="VV76" s="129"/>
      <c r="VW76" s="129"/>
      <c r="VX76" s="129"/>
      <c r="VY76" s="129"/>
      <c r="VZ76" s="129"/>
      <c r="WA76" s="129"/>
      <c r="WB76" s="129"/>
      <c r="WC76" s="129"/>
      <c r="WD76" s="129"/>
      <c r="WE76" s="129"/>
      <c r="WF76" s="129"/>
      <c r="WG76" s="129"/>
      <c r="WH76" s="129"/>
      <c r="WI76" s="129"/>
      <c r="WJ76" s="129"/>
      <c r="WK76" s="129"/>
      <c r="WL76" s="129"/>
      <c r="WM76" s="129"/>
      <c r="WN76" s="129"/>
      <c r="WO76" s="129"/>
      <c r="WP76" s="129"/>
      <c r="WQ76" s="129"/>
      <c r="WR76" s="129"/>
      <c r="WS76" s="129"/>
      <c r="WT76" s="129"/>
      <c r="WU76" s="129"/>
      <c r="WV76" s="129"/>
      <c r="WW76" s="129"/>
      <c r="WX76" s="129"/>
      <c r="WY76" s="129"/>
      <c r="WZ76" s="129"/>
      <c r="XA76" s="129"/>
      <c r="XB76" s="129"/>
      <c r="XC76" s="129"/>
      <c r="XD76" s="129"/>
      <c r="XE76" s="129"/>
      <c r="XF76" s="129"/>
      <c r="XG76" s="129"/>
      <c r="XH76" s="129"/>
      <c r="XI76" s="129"/>
      <c r="XJ76" s="129"/>
      <c r="XK76" s="129"/>
      <c r="XL76" s="129"/>
      <c r="XM76" s="129"/>
      <c r="XN76" s="129"/>
      <c r="XO76" s="129"/>
      <c r="XP76" s="129"/>
      <c r="XQ76" s="129"/>
      <c r="XR76" s="129"/>
      <c r="XS76" s="129"/>
      <c r="XT76" s="129"/>
      <c r="XU76" s="129"/>
      <c r="XV76" s="129"/>
      <c r="XW76" s="129"/>
      <c r="XX76" s="129"/>
      <c r="XY76" s="129"/>
      <c r="XZ76" s="129"/>
      <c r="YA76" s="129"/>
      <c r="YB76" s="129"/>
      <c r="YC76" s="129"/>
      <c r="YD76" s="129"/>
      <c r="YE76" s="129"/>
      <c r="YF76" s="129"/>
      <c r="YG76" s="129"/>
      <c r="YH76" s="129"/>
      <c r="YI76" s="129"/>
      <c r="YJ76" s="129"/>
      <c r="YK76" s="129"/>
      <c r="YL76" s="129"/>
      <c r="YM76" s="129"/>
      <c r="YN76" s="129"/>
      <c r="YO76" s="129"/>
      <c r="YP76" s="129"/>
      <c r="YQ76" s="129"/>
      <c r="YR76" s="129"/>
      <c r="YS76" s="129"/>
      <c r="YT76" s="129"/>
      <c r="YU76" s="129"/>
      <c r="YV76" s="129"/>
      <c r="YW76" s="129"/>
      <c r="YX76" s="129"/>
      <c r="YY76" s="129"/>
      <c r="YZ76" s="129"/>
      <c r="ZA76" s="129"/>
      <c r="ZB76" s="129"/>
      <c r="ZC76" s="129"/>
      <c r="ZD76" s="129"/>
      <c r="ZE76" s="129"/>
      <c r="ZF76" s="129"/>
      <c r="ZG76" s="129"/>
      <c r="ZH76" s="129"/>
      <c r="ZI76" s="129"/>
      <c r="ZJ76" s="129"/>
      <c r="ZK76" s="129"/>
      <c r="ZL76" s="129"/>
      <c r="ZM76" s="129"/>
      <c r="ZN76" s="129"/>
      <c r="ZO76" s="129"/>
      <c r="ZP76" s="129"/>
      <c r="ZQ76" s="129"/>
      <c r="ZR76" s="129"/>
      <c r="ZS76" s="129"/>
      <c r="ZT76" s="129"/>
      <c r="ZU76" s="129"/>
      <c r="ZV76" s="129"/>
      <c r="ZW76" s="129"/>
      <c r="ZX76" s="129"/>
      <c r="ZY76" s="129"/>
      <c r="ZZ76" s="129"/>
      <c r="AAA76" s="129"/>
      <c r="AAB76" s="129"/>
      <c r="AAC76" s="129"/>
      <c r="AAD76" s="129"/>
      <c r="AAE76" s="129"/>
      <c r="AAF76" s="129"/>
      <c r="AAG76" s="129"/>
      <c r="AAH76" s="129"/>
      <c r="AAI76" s="129"/>
      <c r="AAJ76" s="129"/>
      <c r="AAK76" s="129"/>
      <c r="AAL76" s="129"/>
      <c r="AAM76" s="129"/>
      <c r="AAN76" s="129"/>
      <c r="AAO76" s="129"/>
      <c r="AAP76" s="129"/>
      <c r="AAQ76" s="129"/>
      <c r="AAR76" s="129"/>
      <c r="AAS76" s="129"/>
      <c r="AAT76" s="129"/>
      <c r="AAU76" s="129"/>
      <c r="AAV76" s="129"/>
      <c r="AAW76" s="129"/>
      <c r="AAX76" s="129"/>
      <c r="AAY76" s="129"/>
      <c r="AAZ76" s="129"/>
      <c r="ABA76" s="129"/>
      <c r="ABB76" s="129"/>
      <c r="ABC76" s="129"/>
      <c r="ABD76" s="129"/>
      <c r="ABE76" s="129"/>
      <c r="ABF76" s="129"/>
      <c r="ABG76" s="129"/>
      <c r="ABH76" s="129"/>
      <c r="ABI76" s="129"/>
      <c r="ABJ76" s="129"/>
      <c r="ABK76" s="129"/>
      <c r="ABL76" s="129"/>
      <c r="ABM76" s="129"/>
      <c r="ABN76" s="129"/>
      <c r="ABO76" s="129"/>
      <c r="ABP76" s="129"/>
      <c r="ABQ76" s="129"/>
      <c r="ABR76" s="129"/>
      <c r="ABS76" s="129"/>
      <c r="ABT76" s="129"/>
      <c r="ABU76" s="129"/>
      <c r="ABV76" s="129"/>
      <c r="ABW76" s="129"/>
      <c r="ABX76" s="129"/>
      <c r="ABY76" s="129"/>
      <c r="ABZ76" s="129"/>
      <c r="ACA76" s="129"/>
      <c r="ACB76" s="129"/>
      <c r="ACC76" s="129"/>
      <c r="ACD76" s="129"/>
      <c r="ACE76" s="129"/>
      <c r="ACF76" s="129"/>
      <c r="ACG76" s="129"/>
      <c r="ACH76" s="129"/>
      <c r="ACI76" s="129"/>
      <c r="ACJ76" s="129"/>
      <c r="ACK76" s="129"/>
      <c r="ACL76" s="129"/>
      <c r="ACM76" s="129"/>
      <c r="ACN76" s="129"/>
      <c r="ACO76" s="129"/>
      <c r="ACP76" s="129"/>
      <c r="ACQ76" s="129"/>
      <c r="ACR76" s="129"/>
      <c r="ACS76" s="129"/>
      <c r="ACT76" s="129"/>
      <c r="ACU76" s="129"/>
      <c r="ACV76" s="129"/>
      <c r="ACW76" s="129"/>
      <c r="ACX76" s="129"/>
      <c r="ACY76" s="129"/>
      <c r="ACZ76" s="129"/>
      <c r="ADA76" s="129"/>
      <c r="ADB76" s="129"/>
      <c r="ADC76" s="129"/>
      <c r="ADD76" s="129"/>
      <c r="ADE76" s="129"/>
      <c r="ADF76" s="129"/>
      <c r="ADG76" s="129"/>
      <c r="ADH76" s="129"/>
      <c r="ADI76" s="129"/>
      <c r="ADJ76" s="129"/>
      <c r="ADK76" s="129"/>
      <c r="ADL76" s="129"/>
      <c r="ADM76" s="129"/>
      <c r="ADN76" s="129"/>
      <c r="ADO76" s="129"/>
      <c r="ADP76" s="129"/>
      <c r="ADQ76" s="129"/>
      <c r="ADR76" s="129"/>
      <c r="ADS76" s="129"/>
      <c r="ADT76" s="129"/>
      <c r="ADU76" s="129"/>
      <c r="ADV76" s="129"/>
      <c r="ADW76" s="129"/>
      <c r="ADX76" s="129"/>
      <c r="ADY76" s="129"/>
      <c r="ADZ76" s="129"/>
      <c r="AEA76" s="129"/>
      <c r="AEB76" s="129"/>
      <c r="AEC76" s="129"/>
      <c r="AED76" s="129"/>
      <c r="AEE76" s="129"/>
      <c r="AEF76" s="129"/>
      <c r="AEG76" s="129"/>
      <c r="AEH76" s="129"/>
      <c r="AEI76" s="129"/>
      <c r="AEJ76" s="129"/>
      <c r="AEK76" s="129"/>
      <c r="AEL76" s="129"/>
      <c r="AEM76" s="129"/>
      <c r="AEN76" s="129"/>
      <c r="AEO76" s="129"/>
      <c r="AEP76" s="129"/>
      <c r="AEQ76" s="129"/>
      <c r="AER76" s="129"/>
      <c r="AES76" s="129"/>
      <c r="AET76" s="129"/>
      <c r="AEU76" s="129"/>
      <c r="AEV76" s="129"/>
      <c r="AEW76" s="129"/>
      <c r="AEX76" s="129"/>
      <c r="AEY76" s="129"/>
      <c r="AEZ76" s="129"/>
      <c r="AFA76" s="129"/>
      <c r="AFB76" s="129"/>
      <c r="AFC76" s="129"/>
      <c r="AFD76" s="129"/>
      <c r="AFE76" s="129"/>
      <c r="AFF76" s="129"/>
      <c r="AFG76" s="129"/>
      <c r="AFH76" s="129"/>
      <c r="AFI76" s="129"/>
      <c r="AFJ76" s="129"/>
      <c r="AFK76" s="129"/>
      <c r="AFL76" s="129"/>
      <c r="AFM76" s="129"/>
      <c r="AFN76" s="129"/>
      <c r="AFO76" s="129"/>
      <c r="AFP76" s="129"/>
      <c r="AFQ76" s="129"/>
      <c r="AFR76" s="129"/>
      <c r="AFS76" s="129"/>
      <c r="AFT76" s="129"/>
      <c r="AFU76" s="129"/>
      <c r="AFV76" s="129"/>
      <c r="AFW76" s="129"/>
      <c r="AFX76" s="129"/>
      <c r="AFY76" s="129"/>
      <c r="AFZ76" s="129"/>
      <c r="AGA76" s="129"/>
      <c r="AGB76" s="129"/>
      <c r="AGC76" s="129"/>
      <c r="AGD76" s="129"/>
      <c r="AGE76" s="129"/>
      <c r="AGF76" s="129"/>
      <c r="AGG76" s="129"/>
      <c r="AGH76" s="129"/>
      <c r="AGI76" s="129"/>
      <c r="AGJ76" s="129"/>
      <c r="AGK76" s="129"/>
      <c r="AGL76" s="129"/>
      <c r="AGM76" s="129"/>
      <c r="AGN76" s="129"/>
      <c r="AGO76" s="129"/>
      <c r="AGP76" s="129"/>
      <c r="AGQ76" s="129"/>
      <c r="AGR76" s="129"/>
      <c r="AGS76" s="129"/>
      <c r="AGT76" s="129"/>
      <c r="AGU76" s="129"/>
      <c r="AGV76" s="129"/>
      <c r="AGW76" s="129"/>
      <c r="AGX76" s="129"/>
      <c r="AGY76" s="129"/>
      <c r="AGZ76" s="129"/>
      <c r="AHA76" s="129"/>
      <c r="AHB76" s="129"/>
      <c r="AHC76" s="129"/>
      <c r="AHD76" s="129"/>
      <c r="AHE76" s="129"/>
      <c r="AHF76" s="129"/>
      <c r="AHG76" s="129"/>
      <c r="AHH76" s="129"/>
      <c r="AHI76" s="129"/>
      <c r="AHJ76" s="129"/>
      <c r="AHK76" s="129"/>
      <c r="AHL76" s="129"/>
      <c r="AHM76" s="129"/>
      <c r="AHN76" s="129"/>
      <c r="AHO76" s="129"/>
      <c r="AHP76" s="129"/>
      <c r="AHQ76" s="129"/>
      <c r="AHR76" s="129"/>
      <c r="AHS76" s="129"/>
      <c r="AHT76" s="129"/>
      <c r="AHU76" s="129"/>
      <c r="AHV76" s="129"/>
      <c r="AHW76" s="129"/>
      <c r="AHX76" s="129"/>
      <c r="AHY76" s="129"/>
      <c r="AHZ76" s="129"/>
      <c r="AIA76" s="129"/>
      <c r="AIB76" s="129"/>
      <c r="AIC76" s="129"/>
      <c r="AID76" s="129"/>
      <c r="AIE76" s="129"/>
      <c r="AIF76" s="129"/>
      <c r="AIG76" s="129"/>
      <c r="AIH76" s="129"/>
      <c r="AII76" s="129"/>
      <c r="AIJ76" s="129"/>
      <c r="AIK76" s="129"/>
      <c r="AIL76" s="129"/>
      <c r="AIM76" s="129"/>
      <c r="AIN76" s="129"/>
      <c r="AIO76" s="129"/>
      <c r="AIP76" s="129"/>
      <c r="AIQ76" s="129"/>
      <c r="AIR76" s="129"/>
      <c r="AIS76" s="129"/>
      <c r="AIT76" s="129"/>
      <c r="AIU76" s="129"/>
      <c r="AIV76" s="129"/>
      <c r="AIW76" s="129"/>
      <c r="AIX76" s="129"/>
      <c r="AIY76" s="129"/>
      <c r="AIZ76" s="129"/>
      <c r="AJA76" s="129"/>
      <c r="AJB76" s="129"/>
      <c r="AJC76" s="129"/>
      <c r="AJD76" s="129"/>
      <c r="AJE76" s="129"/>
      <c r="AJF76" s="129"/>
      <c r="AJG76" s="129"/>
      <c r="AJH76" s="129"/>
      <c r="AJI76" s="129"/>
      <c r="AJJ76" s="129"/>
      <c r="AJK76" s="129"/>
      <c r="AJL76" s="129"/>
      <c r="AJM76" s="129"/>
      <c r="AJN76" s="129"/>
      <c r="AJO76" s="129"/>
      <c r="AJP76" s="129"/>
      <c r="AJQ76" s="129"/>
      <c r="AJR76" s="129"/>
      <c r="AJS76" s="129"/>
      <c r="AJT76" s="129"/>
      <c r="AJU76" s="129"/>
      <c r="AJV76" s="129"/>
      <c r="AJW76" s="129"/>
      <c r="AJX76" s="129"/>
      <c r="AJY76" s="129"/>
      <c r="AJZ76" s="129"/>
      <c r="AKA76" s="129"/>
      <c r="AKB76" s="129"/>
      <c r="AKC76" s="129"/>
      <c r="AKD76" s="129"/>
      <c r="AKE76" s="129"/>
      <c r="AKF76" s="129"/>
      <c r="AKG76" s="129"/>
      <c r="AKH76" s="129"/>
      <c r="AKI76" s="129"/>
      <c r="AKJ76" s="129"/>
      <c r="AKK76" s="129"/>
      <c r="AKL76" s="129"/>
      <c r="AKM76" s="129"/>
      <c r="AKN76" s="129"/>
      <c r="AKO76" s="129"/>
      <c r="AKP76" s="129"/>
      <c r="AKQ76" s="129"/>
      <c r="AKR76" s="129"/>
      <c r="AKS76" s="129"/>
      <c r="AKT76" s="129"/>
      <c r="AKU76" s="129"/>
      <c r="AKV76" s="129"/>
      <c r="AKW76" s="129"/>
      <c r="AKX76" s="129"/>
      <c r="AKY76" s="129"/>
      <c r="AKZ76" s="129"/>
      <c r="ALA76" s="129"/>
      <c r="ALB76" s="129"/>
      <c r="ALC76" s="129"/>
      <c r="ALD76" s="129"/>
      <c r="ALE76" s="129"/>
      <c r="ALF76" s="129"/>
      <c r="ALG76" s="129"/>
      <c r="ALH76" s="129"/>
      <c r="ALI76" s="129"/>
      <c r="ALJ76" s="129"/>
      <c r="ALK76" s="129"/>
      <c r="ALL76" s="129"/>
      <c r="ALM76" s="129"/>
      <c r="ALN76" s="129"/>
      <c r="ALO76" s="129"/>
      <c r="ALP76" s="129"/>
      <c r="ALQ76" s="129"/>
      <c r="ALR76" s="129"/>
      <c r="ALS76" s="129"/>
      <c r="ALT76" s="129"/>
      <c r="ALU76" s="129"/>
      <c r="ALV76" s="129"/>
      <c r="ALW76" s="129"/>
      <c r="ALX76" s="129"/>
      <c r="ALY76" s="129"/>
      <c r="ALZ76" s="129"/>
      <c r="AMA76" s="129"/>
      <c r="AMB76" s="129"/>
      <c r="AMC76" s="129"/>
      <c r="AMD76" s="129"/>
      <c r="AME76" s="129"/>
      <c r="AMF76" s="129"/>
      <c r="AMG76" s="129"/>
      <c r="AMH76" s="129"/>
      <c r="AMI76" s="129"/>
    </row>
    <row r="77" spans="1:1023" x14ac:dyDescent="0.2">
      <c r="A77" s="46"/>
      <c r="C77" s="47"/>
      <c r="D77" s="47"/>
      <c r="E77" s="61"/>
    </row>
    <row r="78" spans="1:1023" ht="15" x14ac:dyDescent="0.25">
      <c r="A78" s="43" t="s">
        <v>154</v>
      </c>
      <c r="B78" s="44" t="s">
        <v>155</v>
      </c>
      <c r="C78" s="47"/>
      <c r="D78" s="47"/>
      <c r="E78" s="61"/>
    </row>
    <row r="79" spans="1:1023" x14ac:dyDescent="0.2">
      <c r="A79" s="46" t="s">
        <v>156</v>
      </c>
      <c r="B79" s="1" t="s">
        <v>155</v>
      </c>
      <c r="C79" s="47">
        <v>0</v>
      </c>
      <c r="D79" s="47">
        <v>0</v>
      </c>
      <c r="E79" s="61">
        <v>20000</v>
      </c>
      <c r="F79" s="137">
        <v>20000</v>
      </c>
      <c r="G79" s="137">
        <v>20000</v>
      </c>
    </row>
    <row r="80" spans="1:1023" x14ac:dyDescent="0.2">
      <c r="A80" s="46"/>
      <c r="C80" s="47"/>
      <c r="D80" s="47"/>
      <c r="E80" s="61"/>
    </row>
    <row r="81" spans="1:8" ht="15" x14ac:dyDescent="0.25">
      <c r="B81" s="2" t="s">
        <v>157</v>
      </c>
      <c r="C81" s="62">
        <f>SUM(C34:C78)</f>
        <v>47143.6</v>
      </c>
      <c r="D81" s="62">
        <f>SUM(D34:D78)</f>
        <v>29673.940000000002</v>
      </c>
      <c r="E81" s="62">
        <f>SUM(E34:E80)</f>
        <v>83942.239999999991</v>
      </c>
      <c r="F81" s="62">
        <f>SUM(F34:F80)</f>
        <v>46980.61</v>
      </c>
      <c r="G81" s="62">
        <f>SUM(G34:G80)</f>
        <v>71758.48000000001</v>
      </c>
    </row>
    <row r="83" spans="1:8" ht="15" x14ac:dyDescent="0.25">
      <c r="A83" s="43" t="s">
        <v>158</v>
      </c>
      <c r="C83" s="47"/>
      <c r="D83" s="47"/>
      <c r="E83" s="61"/>
    </row>
    <row r="84" spans="1:8" ht="15" x14ac:dyDescent="0.25">
      <c r="A84" s="43" t="s">
        <v>159</v>
      </c>
      <c r="B84" s="44" t="s">
        <v>158</v>
      </c>
      <c r="C84" s="47"/>
      <c r="D84" s="47"/>
      <c r="E84" s="61"/>
    </row>
    <row r="85" spans="1:8" x14ac:dyDescent="0.2">
      <c r="A85" s="46" t="s">
        <v>160</v>
      </c>
      <c r="B85" s="1" t="s">
        <v>161</v>
      </c>
      <c r="C85" s="47">
        <v>0</v>
      </c>
      <c r="D85" s="47">
        <v>0</v>
      </c>
      <c r="E85" s="47">
        <v>0</v>
      </c>
      <c r="F85" s="131">
        <f>E85+F79</f>
        <v>20000</v>
      </c>
      <c r="G85" s="131">
        <f>F85+G79</f>
        <v>40000</v>
      </c>
    </row>
    <row r="86" spans="1:8" ht="15" x14ac:dyDescent="0.25">
      <c r="A86" s="46" t="s">
        <v>162</v>
      </c>
      <c r="B86" s="44" t="s">
        <v>163</v>
      </c>
      <c r="C86" s="45"/>
      <c r="D86" s="47"/>
      <c r="E86" s="61">
        <v>20000</v>
      </c>
    </row>
    <row r="87" spans="1:8" x14ac:dyDescent="0.2">
      <c r="A87" s="46"/>
    </row>
    <row r="88" spans="1:8" x14ac:dyDescent="0.2">
      <c r="A88" s="46"/>
    </row>
    <row r="89" spans="1:8" ht="15" x14ac:dyDescent="0.25">
      <c r="A89" s="46"/>
      <c r="B89" s="63" t="s">
        <v>164</v>
      </c>
      <c r="C89" s="45"/>
      <c r="D89" s="47"/>
      <c r="E89" s="61"/>
    </row>
    <row r="90" spans="1:8" ht="15" x14ac:dyDescent="0.25">
      <c r="A90" s="46"/>
      <c r="B90" s="63" t="s">
        <v>165</v>
      </c>
      <c r="C90" s="64">
        <f>C15+C24</f>
        <v>66668.179999999993</v>
      </c>
      <c r="D90" s="65">
        <f>SUM(D9:D30)</f>
        <v>67608.100000000006</v>
      </c>
      <c r="E90" s="65">
        <f>SUM(E9:E30)</f>
        <v>83942.239999999991</v>
      </c>
      <c r="F90" s="65">
        <f t="shared" ref="F90:G90" si="0">SUM(F9:F30)</f>
        <v>67746.080000000002</v>
      </c>
      <c r="G90" s="65">
        <f t="shared" si="0"/>
        <v>71758.48000000001</v>
      </c>
      <c r="H90" s="1" t="s">
        <v>166</v>
      </c>
    </row>
    <row r="91" spans="1:8" ht="15" x14ac:dyDescent="0.25">
      <c r="B91" s="66" t="s">
        <v>167</v>
      </c>
      <c r="C91" s="67">
        <f>C81</f>
        <v>47143.6</v>
      </c>
      <c r="D91" s="67">
        <f>D81</f>
        <v>29673.940000000002</v>
      </c>
      <c r="E91" s="68">
        <f>E81</f>
        <v>83942.239999999991</v>
      </c>
      <c r="F91" s="68">
        <f t="shared" ref="F91:G91" si="1">F81</f>
        <v>46980.61</v>
      </c>
      <c r="G91" s="68">
        <f t="shared" si="1"/>
        <v>71758.48000000001</v>
      </c>
    </row>
    <row r="93" spans="1:8" x14ac:dyDescent="0.2">
      <c r="D93" s="51"/>
    </row>
    <row r="94" spans="1:8" x14ac:dyDescent="0.2">
      <c r="D94" s="51"/>
    </row>
    <row r="95" spans="1:8" x14ac:dyDescent="0.2">
      <c r="D95" s="51"/>
    </row>
    <row r="96" spans="1:8" x14ac:dyDescent="0.2">
      <c r="A96" s="46"/>
    </row>
    <row r="97" spans="1:5" x14ac:dyDescent="0.2">
      <c r="A97" s="46"/>
      <c r="D97" s="47"/>
      <c r="E97" s="61"/>
    </row>
    <row r="98" spans="1:5" x14ac:dyDescent="0.2">
      <c r="A98" s="46"/>
      <c r="D98" s="47"/>
      <c r="E98" s="61"/>
    </row>
    <row r="99" spans="1:5" x14ac:dyDescent="0.2">
      <c r="A99" s="46"/>
      <c r="D99" s="47"/>
      <c r="E99" s="61"/>
    </row>
    <row r="100" spans="1:5" x14ac:dyDescent="0.2">
      <c r="A100" s="46"/>
      <c r="D100" s="47"/>
      <c r="E100" s="61"/>
    </row>
    <row r="101" spans="1:5" x14ac:dyDescent="0.2">
      <c r="A101" s="46"/>
      <c r="D101" s="47"/>
      <c r="E101" s="61"/>
    </row>
    <row r="102" spans="1:5" x14ac:dyDescent="0.2">
      <c r="A102" s="46"/>
      <c r="D102" s="47"/>
      <c r="E102" s="61"/>
    </row>
    <row r="103" spans="1:5" x14ac:dyDescent="0.2">
      <c r="A103" s="46"/>
      <c r="D103" s="47"/>
      <c r="E103" s="61"/>
    </row>
    <row r="104" spans="1:5" x14ac:dyDescent="0.2">
      <c r="A104" s="46"/>
      <c r="D104" s="47"/>
      <c r="E104" s="47"/>
    </row>
    <row r="105" spans="1:5" x14ac:dyDescent="0.2">
      <c r="A105" s="46"/>
      <c r="D105" s="47"/>
    </row>
    <row r="106" spans="1:5" x14ac:dyDescent="0.2">
      <c r="A106" s="46"/>
      <c r="D106" s="47"/>
    </row>
    <row r="107" spans="1:5" x14ac:dyDescent="0.2">
      <c r="A107" s="46"/>
      <c r="D107" s="47"/>
    </row>
    <row r="108" spans="1:5" x14ac:dyDescent="0.2">
      <c r="A108" s="46"/>
      <c r="D108" s="47"/>
    </row>
    <row r="109" spans="1:5" x14ac:dyDescent="0.2">
      <c r="A109" s="46"/>
      <c r="D109" s="47"/>
    </row>
    <row r="110" spans="1:5" x14ac:dyDescent="0.2">
      <c r="A110" s="46"/>
      <c r="D110" s="47"/>
    </row>
    <row r="111" spans="1:5" x14ac:dyDescent="0.2">
      <c r="A111" s="46"/>
      <c r="D111" s="47"/>
    </row>
    <row r="112" spans="1:5" x14ac:dyDescent="0.2">
      <c r="A112" s="46"/>
      <c r="D112" s="47"/>
    </row>
    <row r="113" spans="1:4" x14ac:dyDescent="0.2">
      <c r="A113" s="46"/>
      <c r="D113" s="47"/>
    </row>
    <row r="114" spans="1:4" x14ac:dyDescent="0.2">
      <c r="A114" s="46"/>
      <c r="D114" s="47"/>
    </row>
    <row r="115" spans="1:4" x14ac:dyDescent="0.2">
      <c r="A115" s="46"/>
      <c r="D115" s="47"/>
    </row>
    <row r="116" spans="1:4" x14ac:dyDescent="0.2">
      <c r="A116" s="46"/>
      <c r="D116" s="47"/>
    </row>
    <row r="117" spans="1:4" x14ac:dyDescent="0.2">
      <c r="A117" s="46"/>
      <c r="D117" s="47"/>
    </row>
    <row r="118" spans="1:4" x14ac:dyDescent="0.2">
      <c r="A118" s="46"/>
      <c r="D118" s="47"/>
    </row>
    <row r="119" spans="1:4" x14ac:dyDescent="0.2">
      <c r="A119" s="46"/>
      <c r="D119" s="47"/>
    </row>
    <row r="120" spans="1:4" x14ac:dyDescent="0.2">
      <c r="A120" s="46"/>
      <c r="D120" s="47"/>
    </row>
    <row r="121" spans="1:4" x14ac:dyDescent="0.2">
      <c r="A121" s="46"/>
      <c r="D121" s="47"/>
    </row>
    <row r="122" spans="1:4" x14ac:dyDescent="0.2">
      <c r="A122" s="46"/>
      <c r="D122" s="47"/>
    </row>
    <row r="123" spans="1:4" x14ac:dyDescent="0.2">
      <c r="A123" s="46"/>
      <c r="D123" s="47"/>
    </row>
    <row r="124" spans="1:4" x14ac:dyDescent="0.2">
      <c r="A124" s="46"/>
      <c r="D124" s="47"/>
    </row>
    <row r="125" spans="1:4" x14ac:dyDescent="0.2">
      <c r="A125" s="46"/>
      <c r="D125" s="47"/>
    </row>
    <row r="126" spans="1:4" x14ac:dyDescent="0.2">
      <c r="A126" s="46"/>
      <c r="D126" s="47"/>
    </row>
    <row r="127" spans="1:4" x14ac:dyDescent="0.2">
      <c r="A127" s="46"/>
      <c r="D127" s="47"/>
    </row>
    <row r="128" spans="1:4" x14ac:dyDescent="0.2">
      <c r="A128" s="46"/>
      <c r="D128" s="47"/>
    </row>
    <row r="129" spans="1:4" x14ac:dyDescent="0.2">
      <c r="A129" s="46"/>
      <c r="D129" s="47"/>
    </row>
    <row r="130" spans="1:4" x14ac:dyDescent="0.2">
      <c r="A130" s="46"/>
      <c r="D130" s="47"/>
    </row>
    <row r="131" spans="1:4" x14ac:dyDescent="0.2">
      <c r="A131" s="46"/>
      <c r="D131" s="47"/>
    </row>
    <row r="132" spans="1:4" x14ac:dyDescent="0.2">
      <c r="A132" s="46"/>
      <c r="D132" s="47"/>
    </row>
    <row r="133" spans="1:4" x14ac:dyDescent="0.2">
      <c r="A133" s="46"/>
      <c r="D133" s="47"/>
    </row>
    <row r="134" spans="1:4" x14ac:dyDescent="0.2">
      <c r="A134" s="46"/>
      <c r="D134" s="47"/>
    </row>
    <row r="135" spans="1:4" x14ac:dyDescent="0.2">
      <c r="A135" s="46"/>
      <c r="D135" s="47"/>
    </row>
    <row r="136" spans="1:4" x14ac:dyDescent="0.2">
      <c r="A136" s="46"/>
    </row>
    <row r="137" spans="1:4" x14ac:dyDescent="0.2">
      <c r="A137" s="46"/>
    </row>
    <row r="138" spans="1:4" x14ac:dyDescent="0.2">
      <c r="A138" s="46"/>
    </row>
    <row r="139" spans="1:4" x14ac:dyDescent="0.2">
      <c r="A139" s="46"/>
    </row>
    <row r="140" spans="1:4" x14ac:dyDescent="0.2">
      <c r="A140" s="46"/>
    </row>
    <row r="141" spans="1:4" x14ac:dyDescent="0.2">
      <c r="A141" s="46"/>
    </row>
    <row r="142" spans="1:4" x14ac:dyDescent="0.2">
      <c r="A142" s="46"/>
    </row>
    <row r="143" spans="1:4" x14ac:dyDescent="0.2">
      <c r="A143" s="46"/>
    </row>
    <row r="144" spans="1:4" x14ac:dyDescent="0.2">
      <c r="A144" s="46"/>
    </row>
    <row r="145" spans="1:1" x14ac:dyDescent="0.2">
      <c r="A145" s="46"/>
    </row>
    <row r="146" spans="1:1" x14ac:dyDescent="0.2">
      <c r="A146" s="46"/>
    </row>
    <row r="147" spans="1:1" x14ac:dyDescent="0.2">
      <c r="A147" s="46"/>
    </row>
    <row r="148" spans="1:1" x14ac:dyDescent="0.2">
      <c r="A148" s="46"/>
    </row>
    <row r="149" spans="1:1" x14ac:dyDescent="0.2">
      <c r="A149" s="46"/>
    </row>
    <row r="150" spans="1:1" x14ac:dyDescent="0.2">
      <c r="A150" s="46"/>
    </row>
    <row r="151" spans="1:1" x14ac:dyDescent="0.2">
      <c r="A151" s="46"/>
    </row>
    <row r="152" spans="1:1" x14ac:dyDescent="0.2">
      <c r="A152" s="46"/>
    </row>
    <row r="153" spans="1:1" x14ac:dyDescent="0.2">
      <c r="A153" s="46"/>
    </row>
    <row r="154" spans="1:1" x14ac:dyDescent="0.2">
      <c r="A154" s="46"/>
    </row>
    <row r="155" spans="1:1" x14ac:dyDescent="0.2">
      <c r="A155" s="46"/>
    </row>
    <row r="156" spans="1:1" x14ac:dyDescent="0.2">
      <c r="A156" s="46"/>
    </row>
    <row r="157" spans="1:1" x14ac:dyDescent="0.2">
      <c r="A157" s="46"/>
    </row>
    <row r="158" spans="1:1" x14ac:dyDescent="0.2">
      <c r="A158" s="46"/>
    </row>
    <row r="159" spans="1:1" x14ac:dyDescent="0.2">
      <c r="A159" s="46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zoomScale="75" zoomScaleNormal="75" workbookViewId="0">
      <selection activeCell="T22" sqref="T22"/>
    </sheetView>
  </sheetViews>
  <sheetFormatPr baseColWidth="10" defaultColWidth="10.5" defaultRowHeight="14.25" x14ac:dyDescent="0.2"/>
  <cols>
    <col min="2" max="2" width="10.125" customWidth="1"/>
    <col min="5" max="5" width="13.125" customWidth="1"/>
  </cols>
  <sheetData>
    <row r="1" spans="1:17" ht="15" x14ac:dyDescent="0.25">
      <c r="A1" s="3"/>
      <c r="B1" s="3"/>
      <c r="C1" s="2" t="s">
        <v>168</v>
      </c>
      <c r="D1" s="2" t="s">
        <v>169</v>
      </c>
      <c r="E1" s="2"/>
      <c r="F1" s="2" t="s">
        <v>168</v>
      </c>
      <c r="G1" s="2" t="s">
        <v>169</v>
      </c>
      <c r="H1" s="2"/>
      <c r="I1" s="2" t="s">
        <v>168</v>
      </c>
      <c r="J1" s="2" t="s">
        <v>169</v>
      </c>
      <c r="K1" s="2"/>
      <c r="L1" s="2" t="s">
        <v>168</v>
      </c>
      <c r="M1" s="2" t="s">
        <v>169</v>
      </c>
      <c r="N1" s="2"/>
      <c r="O1" s="2" t="s">
        <v>168</v>
      </c>
      <c r="P1" s="2" t="s">
        <v>169</v>
      </c>
      <c r="Q1" s="2"/>
    </row>
    <row r="2" spans="1:17" x14ac:dyDescent="0.2">
      <c r="A2" s="3"/>
      <c r="B2" s="3"/>
      <c r="C2" s="3"/>
      <c r="D2" s="4" t="s">
        <v>170</v>
      </c>
      <c r="E2" s="4" t="s">
        <v>171</v>
      </c>
      <c r="F2" s="4"/>
      <c r="G2" s="4" t="s">
        <v>170</v>
      </c>
      <c r="H2" s="4" t="s">
        <v>171</v>
      </c>
      <c r="I2" s="4"/>
      <c r="J2" s="4" t="s">
        <v>170</v>
      </c>
      <c r="K2" s="4" t="s">
        <v>171</v>
      </c>
      <c r="L2" s="4"/>
      <c r="M2" s="4" t="s">
        <v>170</v>
      </c>
      <c r="N2" s="4" t="s">
        <v>171</v>
      </c>
      <c r="O2" s="4"/>
      <c r="P2" s="4" t="s">
        <v>170</v>
      </c>
      <c r="Q2" s="4" t="s">
        <v>171</v>
      </c>
    </row>
    <row r="3" spans="1:17" s="71" customFormat="1" ht="21" customHeight="1" x14ac:dyDescent="0.25">
      <c r="A3" s="69" t="s">
        <v>172</v>
      </c>
      <c r="B3" s="69"/>
      <c r="C3" s="70" t="s">
        <v>173</v>
      </c>
      <c r="D3" s="70"/>
      <c r="E3" s="70"/>
      <c r="F3" s="70" t="s">
        <v>174</v>
      </c>
      <c r="G3" s="70"/>
      <c r="H3" s="70"/>
      <c r="I3" s="70" t="s">
        <v>175</v>
      </c>
      <c r="J3" s="70"/>
      <c r="K3" s="70"/>
      <c r="L3" s="70" t="s">
        <v>176</v>
      </c>
      <c r="M3" s="70"/>
      <c r="N3" s="70"/>
      <c r="O3" s="70" t="s">
        <v>253</v>
      </c>
      <c r="P3" s="70"/>
      <c r="Q3" s="70"/>
    </row>
    <row r="4" spans="1:17" ht="30" x14ac:dyDescent="0.2">
      <c r="A4" s="5" t="s">
        <v>9</v>
      </c>
      <c r="B4" s="72"/>
      <c r="C4" s="73">
        <v>1977.07</v>
      </c>
      <c r="D4" s="74"/>
      <c r="E4" s="72"/>
      <c r="F4" s="75">
        <v>2019.11</v>
      </c>
      <c r="G4" s="74"/>
      <c r="H4" s="72"/>
      <c r="I4" s="75">
        <v>2075.08</v>
      </c>
      <c r="J4" s="74"/>
      <c r="K4" s="72"/>
      <c r="L4" s="64">
        <v>2677.07</v>
      </c>
      <c r="M4" s="76" t="s">
        <v>177</v>
      </c>
      <c r="N4" s="64">
        <v>2677.07</v>
      </c>
      <c r="O4" s="64">
        <v>1762.4520863922924</v>
      </c>
      <c r="P4" s="141">
        <v>43810</v>
      </c>
      <c r="Q4" s="64">
        <f t="shared" ref="Q4:Q10" si="0">O4</f>
        <v>1762.4520863922924</v>
      </c>
    </row>
    <row r="5" spans="1:17" ht="15" x14ac:dyDescent="0.2">
      <c r="A5" s="5" t="s">
        <v>10</v>
      </c>
      <c r="B5" s="77"/>
      <c r="C5" s="78" t="s">
        <v>178</v>
      </c>
      <c r="D5" s="76"/>
      <c r="E5" s="79"/>
      <c r="F5" s="80">
        <v>3854.39</v>
      </c>
      <c r="G5" s="76" t="s">
        <v>179</v>
      </c>
      <c r="H5" s="81">
        <v>3854.39</v>
      </c>
      <c r="I5" s="64">
        <v>6152.05</v>
      </c>
      <c r="J5" s="76" t="s">
        <v>180</v>
      </c>
      <c r="K5" s="64">
        <v>6152.05</v>
      </c>
      <c r="L5" s="64">
        <v>4616.04</v>
      </c>
      <c r="M5" s="76" t="s">
        <v>181</v>
      </c>
      <c r="N5" s="64">
        <v>4616.04</v>
      </c>
      <c r="O5" s="84">
        <v>3001.0329146253398</v>
      </c>
      <c r="P5" s="142"/>
      <c r="Q5" s="143"/>
    </row>
    <row r="6" spans="1:17" ht="15" x14ac:dyDescent="0.2">
      <c r="A6" s="5" t="s">
        <v>11</v>
      </c>
      <c r="B6" s="77"/>
      <c r="C6" s="78" t="s">
        <v>178</v>
      </c>
      <c r="D6" s="76" t="s">
        <v>182</v>
      </c>
      <c r="E6" s="80">
        <v>2927.46</v>
      </c>
      <c r="F6" s="82">
        <v>3014.11</v>
      </c>
      <c r="G6" s="74"/>
      <c r="H6" s="72"/>
      <c r="I6" s="64">
        <v>5059.2700000000004</v>
      </c>
      <c r="J6" s="76" t="s">
        <v>183</v>
      </c>
      <c r="K6" s="64">
        <v>5059.2700000000004</v>
      </c>
      <c r="L6" s="64">
        <v>3995.77</v>
      </c>
      <c r="M6" s="76" t="s">
        <v>177</v>
      </c>
      <c r="N6" s="64">
        <v>3995.77</v>
      </c>
      <c r="O6" s="64">
        <v>2639.3777464976415</v>
      </c>
      <c r="P6" s="141">
        <v>43810</v>
      </c>
      <c r="Q6" s="64">
        <f t="shared" si="0"/>
        <v>2639.3777464976415</v>
      </c>
    </row>
    <row r="7" spans="1:17" ht="45" x14ac:dyDescent="0.2">
      <c r="A7" s="5" t="s">
        <v>12</v>
      </c>
      <c r="B7" s="77"/>
      <c r="C7" s="78">
        <v>3557.05</v>
      </c>
      <c r="D7" s="76" t="s">
        <v>184</v>
      </c>
      <c r="E7" s="80">
        <v>3557.05</v>
      </c>
      <c r="F7" s="83">
        <v>3695.7</v>
      </c>
      <c r="G7" s="76" t="s">
        <v>185</v>
      </c>
      <c r="H7" s="83">
        <v>3695.7</v>
      </c>
      <c r="I7" s="64">
        <v>6051.71</v>
      </c>
      <c r="J7" s="76" t="s">
        <v>185</v>
      </c>
      <c r="K7" s="64">
        <v>6051.71</v>
      </c>
      <c r="L7" s="64">
        <v>4732.99</v>
      </c>
      <c r="M7" s="76" t="s">
        <v>185</v>
      </c>
      <c r="N7" s="64">
        <v>4732.99</v>
      </c>
      <c r="O7" s="64">
        <v>3008.576209555099</v>
      </c>
      <c r="P7" s="141">
        <v>43811</v>
      </c>
      <c r="Q7" s="64">
        <f t="shared" si="0"/>
        <v>3008.576209555099</v>
      </c>
    </row>
    <row r="8" spans="1:17" ht="30" x14ac:dyDescent="0.2">
      <c r="A8" s="5" t="s">
        <v>13</v>
      </c>
      <c r="B8" s="77"/>
      <c r="C8" s="78" t="s">
        <v>178</v>
      </c>
      <c r="D8" s="76"/>
      <c r="E8" s="80"/>
      <c r="F8" s="83">
        <v>6044.49</v>
      </c>
      <c r="G8" s="76" t="s">
        <v>186</v>
      </c>
      <c r="H8" s="83">
        <v>3022.49</v>
      </c>
      <c r="I8" s="64">
        <v>9462.6200000000008</v>
      </c>
      <c r="J8" s="76" t="s">
        <v>187</v>
      </c>
      <c r="K8" s="64">
        <v>9462.6200000000008</v>
      </c>
      <c r="L8" s="140">
        <v>7124.83</v>
      </c>
      <c r="M8" s="141">
        <v>43885</v>
      </c>
      <c r="N8" s="64">
        <f>L8</f>
        <v>7124.83</v>
      </c>
      <c r="O8" s="140">
        <v>4537.2566512083176</v>
      </c>
      <c r="P8" s="141">
        <v>43886</v>
      </c>
      <c r="Q8" s="64">
        <f t="shared" si="0"/>
        <v>4537.2566512083176</v>
      </c>
    </row>
    <row r="9" spans="1:17" x14ac:dyDescent="0.2">
      <c r="A9" s="3"/>
      <c r="B9" s="77"/>
      <c r="C9" s="64"/>
      <c r="D9" s="77"/>
      <c r="E9" s="80"/>
      <c r="F9" s="77"/>
      <c r="G9" s="141">
        <v>42810</v>
      </c>
      <c r="H9" s="83">
        <v>3022</v>
      </c>
      <c r="I9" s="64"/>
      <c r="J9" s="77"/>
      <c r="K9" s="64"/>
      <c r="L9" s="1"/>
      <c r="M9" s="1"/>
      <c r="P9" s="129"/>
      <c r="Q9" s="129"/>
    </row>
    <row r="10" spans="1:17" ht="30" x14ac:dyDescent="0.2">
      <c r="A10" s="5" t="s">
        <v>14</v>
      </c>
      <c r="B10" s="77"/>
      <c r="C10" s="78" t="s">
        <v>178</v>
      </c>
      <c r="D10" s="76"/>
      <c r="E10" s="80"/>
      <c r="F10" s="83">
        <v>4733.83</v>
      </c>
      <c r="G10" s="76" t="s">
        <v>189</v>
      </c>
      <c r="H10" s="83">
        <v>4733.2299999999996</v>
      </c>
      <c r="I10" s="64">
        <v>7544.28</v>
      </c>
      <c r="J10" s="76" t="s">
        <v>190</v>
      </c>
      <c r="K10" s="64">
        <v>3772.14</v>
      </c>
      <c r="L10" s="64">
        <v>5755.02</v>
      </c>
      <c r="M10" s="76" t="s">
        <v>181</v>
      </c>
      <c r="N10" s="64">
        <v>5755.02</v>
      </c>
      <c r="O10" s="64">
        <v>3643.7639414908808</v>
      </c>
      <c r="P10" s="141">
        <v>43811</v>
      </c>
      <c r="Q10" s="64">
        <f t="shared" si="0"/>
        <v>3643.7639414908808</v>
      </c>
    </row>
    <row r="11" spans="1:17" x14ac:dyDescent="0.2">
      <c r="A11" s="3"/>
      <c r="B11" s="77"/>
      <c r="C11" s="64"/>
      <c r="D11" s="77"/>
      <c r="E11" s="80"/>
      <c r="F11" s="77"/>
      <c r="G11" s="77"/>
      <c r="H11" s="83"/>
      <c r="I11" s="64"/>
      <c r="J11" s="76" t="s">
        <v>191</v>
      </c>
      <c r="K11" s="64">
        <v>3772.16</v>
      </c>
      <c r="L11" s="1"/>
      <c r="M11" s="85"/>
      <c r="N11" s="1"/>
      <c r="P11" s="85"/>
      <c r="Q11" s="85"/>
    </row>
    <row r="12" spans="1:17" ht="30" x14ac:dyDescent="0.2">
      <c r="A12" s="5" t="s">
        <v>15</v>
      </c>
      <c r="B12" s="77"/>
      <c r="C12" s="78">
        <v>1113.06</v>
      </c>
      <c r="D12" s="76"/>
      <c r="E12" s="80"/>
      <c r="F12" s="83">
        <v>1142.6600000000001</v>
      </c>
      <c r="G12" s="76" t="s">
        <v>190</v>
      </c>
      <c r="H12" s="83">
        <v>1142.6600000000001</v>
      </c>
      <c r="I12" s="64">
        <v>1132.67</v>
      </c>
      <c r="J12" s="76" t="s">
        <v>190</v>
      </c>
      <c r="K12" s="64">
        <v>1132.67</v>
      </c>
      <c r="L12" s="64">
        <v>1496.87</v>
      </c>
      <c r="M12" s="76" t="s">
        <v>192</v>
      </c>
      <c r="N12" s="64">
        <v>1496.87</v>
      </c>
      <c r="O12" s="64">
        <v>992.04903038849352</v>
      </c>
      <c r="P12" s="141">
        <v>43808</v>
      </c>
      <c r="Q12" s="64">
        <f>O12</f>
        <v>992.04903038849352</v>
      </c>
    </row>
    <row r="13" spans="1:17" ht="30" x14ac:dyDescent="0.2">
      <c r="A13" s="5" t="s">
        <v>16</v>
      </c>
      <c r="B13" s="77"/>
      <c r="C13" s="78">
        <v>432.79</v>
      </c>
      <c r="D13" s="76"/>
      <c r="E13" s="80"/>
      <c r="F13" s="83">
        <v>454.19</v>
      </c>
      <c r="G13" s="76" t="s">
        <v>193</v>
      </c>
      <c r="H13" s="83">
        <v>454.19</v>
      </c>
      <c r="I13" s="64">
        <v>451.45</v>
      </c>
      <c r="J13" s="76" t="s">
        <v>193</v>
      </c>
      <c r="K13" s="64">
        <v>451.45</v>
      </c>
      <c r="L13" s="84">
        <v>579.49</v>
      </c>
      <c r="M13" s="142"/>
      <c r="N13" s="143"/>
      <c r="O13" s="84">
        <v>374.90880781736843</v>
      </c>
      <c r="P13" s="142"/>
      <c r="Q13" s="143"/>
    </row>
    <row r="14" spans="1:17" ht="45" x14ac:dyDescent="0.2">
      <c r="A14" s="5" t="s">
        <v>17</v>
      </c>
      <c r="B14" s="77"/>
      <c r="C14" s="78">
        <v>1250.97</v>
      </c>
      <c r="D14" s="76"/>
      <c r="E14" s="80"/>
      <c r="F14" s="83">
        <v>1284.6199999999999</v>
      </c>
      <c r="G14" s="76" t="s">
        <v>194</v>
      </c>
      <c r="H14" s="83">
        <v>1284.6199999999999</v>
      </c>
      <c r="I14" s="64">
        <v>2095.35</v>
      </c>
      <c r="J14" s="76" t="s">
        <v>193</v>
      </c>
      <c r="K14" s="64">
        <v>2095.35</v>
      </c>
      <c r="L14" s="64">
        <v>1609.65</v>
      </c>
      <c r="M14" s="76" t="s">
        <v>192</v>
      </c>
      <c r="N14" s="64">
        <v>1609.65</v>
      </c>
      <c r="O14" s="84">
        <v>1020.2482637707702</v>
      </c>
      <c r="P14" s="142"/>
      <c r="Q14" s="143"/>
    </row>
    <row r="15" spans="1:17" ht="30" x14ac:dyDescent="0.2">
      <c r="A15" s="5" t="s">
        <v>18</v>
      </c>
      <c r="B15" s="77"/>
      <c r="C15" s="78">
        <v>370.22</v>
      </c>
      <c r="D15" s="76"/>
      <c r="E15" s="80"/>
      <c r="F15" s="82">
        <v>474.89</v>
      </c>
      <c r="G15" s="74"/>
      <c r="H15" s="72"/>
      <c r="I15" s="64">
        <v>866.41</v>
      </c>
      <c r="J15" s="76" t="s">
        <v>177</v>
      </c>
      <c r="K15" s="64">
        <v>866.41</v>
      </c>
      <c r="L15" s="64">
        <v>711.17</v>
      </c>
      <c r="M15" s="76" t="s">
        <v>177</v>
      </c>
      <c r="N15" s="64">
        <v>711.17</v>
      </c>
      <c r="O15" s="64">
        <v>488.55171834794345</v>
      </c>
      <c r="P15" s="141">
        <v>43812</v>
      </c>
      <c r="Q15" s="64">
        <f t="shared" ref="Q15:Q21" si="1">O15</f>
        <v>488.55171834794345</v>
      </c>
    </row>
    <row r="16" spans="1:17" ht="30" x14ac:dyDescent="0.2">
      <c r="A16" s="5" t="s">
        <v>19</v>
      </c>
      <c r="B16" s="77"/>
      <c r="C16" s="78">
        <v>238.2</v>
      </c>
      <c r="D16" s="76" t="s">
        <v>195</v>
      </c>
      <c r="E16" s="80">
        <v>238.2</v>
      </c>
      <c r="F16" s="82">
        <v>295.95</v>
      </c>
      <c r="G16" s="72"/>
      <c r="H16" s="72"/>
      <c r="I16" s="64">
        <v>668.18</v>
      </c>
      <c r="J16" s="76" t="s">
        <v>196</v>
      </c>
      <c r="K16" s="64">
        <v>668.18</v>
      </c>
      <c r="L16" s="64">
        <v>607.63</v>
      </c>
      <c r="M16" s="76" t="s">
        <v>197</v>
      </c>
      <c r="N16" s="64">
        <v>607.63</v>
      </c>
      <c r="O16" s="64">
        <v>420.23907547937819</v>
      </c>
      <c r="P16" s="141">
        <v>43872</v>
      </c>
      <c r="Q16" s="64">
        <f t="shared" si="1"/>
        <v>420.23907547937819</v>
      </c>
    </row>
    <row r="17" spans="1:17" ht="15" x14ac:dyDescent="0.2">
      <c r="A17" s="5" t="s">
        <v>20</v>
      </c>
      <c r="B17" s="77"/>
      <c r="C17" s="78" t="s">
        <v>178</v>
      </c>
      <c r="D17" s="76"/>
      <c r="E17" s="80"/>
      <c r="F17" s="83">
        <v>2096.42</v>
      </c>
      <c r="G17" s="76" t="s">
        <v>198</v>
      </c>
      <c r="H17" s="83">
        <v>2096.42</v>
      </c>
      <c r="I17" s="64">
        <v>2129.42</v>
      </c>
      <c r="J17" s="76" t="s">
        <v>198</v>
      </c>
      <c r="K17" s="64">
        <v>2129.42</v>
      </c>
      <c r="L17" s="86" t="s">
        <v>199</v>
      </c>
      <c r="N17" s="1"/>
      <c r="O17" s="64">
        <v>1818.2160704057446</v>
      </c>
      <c r="P17" s="141">
        <v>43810</v>
      </c>
      <c r="Q17" s="64">
        <f t="shared" si="1"/>
        <v>1818.2160704057446</v>
      </c>
    </row>
    <row r="18" spans="1:17" ht="30" x14ac:dyDescent="0.2">
      <c r="A18" s="5" t="s">
        <v>21</v>
      </c>
      <c r="B18" s="72"/>
      <c r="C18" s="73">
        <v>217.5</v>
      </c>
      <c r="D18" s="74"/>
      <c r="E18" s="87"/>
      <c r="F18" s="82">
        <v>214.3</v>
      </c>
      <c r="G18" s="74"/>
      <c r="H18" s="72"/>
      <c r="I18" s="82">
        <v>631.33000000000004</v>
      </c>
      <c r="J18" s="74"/>
      <c r="K18" s="72"/>
      <c r="L18" s="86" t="s">
        <v>199</v>
      </c>
      <c r="M18" s="85"/>
      <c r="N18" s="1"/>
      <c r="O18" s="85"/>
      <c r="P18" s="85"/>
      <c r="Q18" s="85"/>
    </row>
    <row r="19" spans="1:17" ht="45" x14ac:dyDescent="0.2">
      <c r="A19" s="5" t="s">
        <v>22</v>
      </c>
      <c r="B19" s="72"/>
      <c r="C19" s="73">
        <v>644.95000000000005</v>
      </c>
      <c r="D19" s="74"/>
      <c r="E19" s="87"/>
      <c r="F19" s="82">
        <v>675.36</v>
      </c>
      <c r="G19" s="74"/>
      <c r="H19" s="72"/>
      <c r="I19" s="82">
        <v>680.18</v>
      </c>
      <c r="J19" s="74"/>
      <c r="K19" s="72"/>
      <c r="L19" s="86" t="s">
        <v>199</v>
      </c>
      <c r="M19" s="85"/>
      <c r="O19" s="85"/>
      <c r="P19" s="85"/>
      <c r="Q19" s="85"/>
    </row>
    <row r="20" spans="1:17" ht="30" x14ac:dyDescent="0.2">
      <c r="A20" s="5" t="s">
        <v>23</v>
      </c>
      <c r="B20" s="77"/>
      <c r="C20" s="78" t="s">
        <v>199</v>
      </c>
      <c r="D20" s="76"/>
      <c r="E20" s="79"/>
      <c r="F20" s="88" t="s">
        <v>199</v>
      </c>
      <c r="G20" s="76"/>
      <c r="H20" s="77"/>
      <c r="I20" s="89">
        <v>2308.16</v>
      </c>
      <c r="J20" s="76" t="s">
        <v>200</v>
      </c>
      <c r="K20" s="64">
        <v>2308.16</v>
      </c>
      <c r="L20" s="64">
        <v>3692.83</v>
      </c>
      <c r="M20" s="76" t="s">
        <v>201</v>
      </c>
      <c r="N20" s="64">
        <v>3692.83</v>
      </c>
      <c r="O20" s="64">
        <v>2483.79</v>
      </c>
      <c r="P20" s="141">
        <v>44183</v>
      </c>
      <c r="Q20" s="64">
        <f t="shared" si="1"/>
        <v>2483.79</v>
      </c>
    </row>
    <row r="21" spans="1:17" ht="30" x14ac:dyDescent="0.2">
      <c r="A21" s="5" t="s">
        <v>24</v>
      </c>
      <c r="B21" s="77"/>
      <c r="C21" s="78" t="s">
        <v>199</v>
      </c>
      <c r="D21" s="76"/>
      <c r="E21" s="79"/>
      <c r="F21" s="88" t="s">
        <v>199</v>
      </c>
      <c r="G21" s="76"/>
      <c r="H21" s="77"/>
      <c r="I21" s="89">
        <v>1497.41</v>
      </c>
      <c r="J21" s="76" t="s">
        <v>202</v>
      </c>
      <c r="K21" s="64">
        <v>1497.41</v>
      </c>
      <c r="L21" s="64">
        <v>2400.63</v>
      </c>
      <c r="M21" s="76" t="s">
        <v>203</v>
      </c>
      <c r="N21" s="64">
        <v>2400.63</v>
      </c>
      <c r="O21" s="64">
        <v>1541.37</v>
      </c>
      <c r="P21" s="141">
        <v>44188</v>
      </c>
      <c r="Q21" s="64">
        <f t="shared" si="1"/>
        <v>1541.37</v>
      </c>
    </row>
    <row r="22" spans="1:17" s="128" customFormat="1" ht="30" x14ac:dyDescent="0.2">
      <c r="A22" s="5" t="s">
        <v>25</v>
      </c>
      <c r="B22" s="77"/>
      <c r="C22" s="78"/>
      <c r="D22" s="76"/>
      <c r="E22" s="79"/>
      <c r="F22" s="88"/>
      <c r="G22" s="76"/>
      <c r="H22" s="77"/>
      <c r="I22" s="89"/>
      <c r="J22" s="76"/>
      <c r="K22" s="64"/>
      <c r="L22" s="64"/>
      <c r="M22" s="76"/>
      <c r="N22" s="64"/>
      <c r="O22" s="84">
        <v>1364.28</v>
      </c>
      <c r="P22" s="142"/>
      <c r="Q22" s="143"/>
    </row>
    <row r="23" spans="1:17" ht="31.5" x14ac:dyDescent="0.25">
      <c r="A23" s="8" t="s">
        <v>204</v>
      </c>
      <c r="B23" s="1"/>
      <c r="C23" s="90">
        <v>30000</v>
      </c>
      <c r="D23" s="91"/>
      <c r="E23" s="18"/>
      <c r="F23" s="90">
        <v>30000</v>
      </c>
      <c r="G23" s="91"/>
      <c r="H23" s="44"/>
      <c r="I23" s="90">
        <v>45000</v>
      </c>
      <c r="J23" s="91"/>
      <c r="K23" s="44"/>
      <c r="L23" s="90">
        <v>40000</v>
      </c>
      <c r="M23" s="1"/>
      <c r="N23" s="1"/>
      <c r="O23" s="90">
        <f>Haushalt!E15</f>
        <v>29096.109999999986</v>
      </c>
      <c r="P23" s="129"/>
      <c r="Q23" s="90">
        <f>SUM(Q4:Q22)</f>
        <v>23335.642529765792</v>
      </c>
    </row>
    <row r="24" spans="1:17" ht="15" x14ac:dyDescent="0.25">
      <c r="C24" s="92"/>
      <c r="L24" s="92"/>
      <c r="P24" s="144" t="s">
        <v>206</v>
      </c>
      <c r="Q24" s="145">
        <f>O23-Q23</f>
        <v>5760.4674702341945</v>
      </c>
    </row>
    <row r="26" spans="1:17" ht="15" x14ac:dyDescent="0.25">
      <c r="A26" s="93" t="s">
        <v>205</v>
      </c>
      <c r="B26" s="74" t="s">
        <v>206</v>
      </c>
    </row>
    <row r="27" spans="1:17" x14ac:dyDescent="0.2">
      <c r="B27" s="76" t="s">
        <v>207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zoomScale="75" zoomScaleNormal="75" workbookViewId="0">
      <selection activeCell="H38" sqref="H38"/>
    </sheetView>
  </sheetViews>
  <sheetFormatPr baseColWidth="10" defaultColWidth="10.5" defaultRowHeight="14.25" x14ac:dyDescent="0.2"/>
  <cols>
    <col min="1" max="1" width="25.5" customWidth="1"/>
    <col min="2" max="2" width="3.625" customWidth="1"/>
    <col min="3" max="3" width="17" customWidth="1"/>
    <col min="4" max="4" width="20.625" customWidth="1"/>
  </cols>
  <sheetData>
    <row r="1" spans="1:6" ht="15" x14ac:dyDescent="0.25">
      <c r="A1" s="3"/>
      <c r="B1" s="3"/>
      <c r="C1" s="2" t="s">
        <v>1</v>
      </c>
      <c r="D1" s="94" t="s">
        <v>256</v>
      </c>
      <c r="E1" s="95"/>
    </row>
    <row r="2" spans="1:6" ht="15" x14ac:dyDescent="0.2">
      <c r="A2" s="5" t="s">
        <v>9</v>
      </c>
      <c r="B2" s="3"/>
      <c r="C2" s="22">
        <v>25000</v>
      </c>
      <c r="D2" s="96">
        <f>C2*D20</f>
        <v>1569.3586713987197</v>
      </c>
      <c r="E2" s="95"/>
    </row>
    <row r="3" spans="1:6" ht="15" x14ac:dyDescent="0.2">
      <c r="A3" s="5" t="s">
        <v>10</v>
      </c>
      <c r="B3" s="3"/>
      <c r="C3" s="22"/>
      <c r="D3" s="96"/>
      <c r="E3" s="95"/>
    </row>
    <row r="4" spans="1:6" ht="15" x14ac:dyDescent="0.2">
      <c r="A4" s="5" t="s">
        <v>11</v>
      </c>
      <c r="B4" s="3"/>
      <c r="C4" s="22">
        <v>37439</v>
      </c>
      <c r="D4" s="96">
        <f>C4*D20</f>
        <v>2350.2087719398669</v>
      </c>
      <c r="E4" s="95"/>
    </row>
    <row r="5" spans="1:6" ht="15" x14ac:dyDescent="0.2">
      <c r="A5" s="5" t="s">
        <v>12</v>
      </c>
      <c r="B5" s="3"/>
      <c r="C5" s="22">
        <v>42676</v>
      </c>
      <c r="D5" s="96">
        <f>C5*D20</f>
        <v>2678.9580264244705</v>
      </c>
      <c r="E5" s="95"/>
    </row>
    <row r="6" spans="1:6" ht="15" x14ac:dyDescent="0.2">
      <c r="A6" s="5" t="s">
        <v>13</v>
      </c>
      <c r="B6" s="3"/>
      <c r="C6" s="22">
        <f>64360*2/3</f>
        <v>42906.666666666664</v>
      </c>
      <c r="D6" s="96">
        <f>C6*D20</f>
        <v>2693.4379757659094</v>
      </c>
      <c r="E6" s="95"/>
      <c r="F6" t="s">
        <v>259</v>
      </c>
    </row>
    <row r="7" spans="1:6" ht="15" x14ac:dyDescent="0.2">
      <c r="A7" s="5" t="s">
        <v>14</v>
      </c>
      <c r="B7" s="3"/>
      <c r="C7" s="22">
        <v>51686</v>
      </c>
      <c r="D7" s="96">
        <f>C7*D20</f>
        <v>3244.5548915965692</v>
      </c>
      <c r="E7" s="95"/>
    </row>
    <row r="8" spans="1:6" ht="15" x14ac:dyDescent="0.2">
      <c r="A8" s="5" t="s">
        <v>15</v>
      </c>
      <c r="B8" s="3"/>
      <c r="C8" s="22">
        <v>14072</v>
      </c>
      <c r="D8" s="96">
        <f>C8*D20</f>
        <v>883.36060895691139</v>
      </c>
      <c r="E8" s="95"/>
    </row>
    <row r="9" spans="1:6" ht="15" x14ac:dyDescent="0.2">
      <c r="A9" s="5" t="s">
        <v>16</v>
      </c>
      <c r="B9" s="3"/>
      <c r="C9" s="22">
        <v>5318</v>
      </c>
      <c r="D9" s="96">
        <f>C9*D20</f>
        <v>333.83397657993567</v>
      </c>
      <c r="E9" s="95"/>
    </row>
    <row r="10" spans="1:6" ht="15" x14ac:dyDescent="0.2">
      <c r="A10" s="5" t="s">
        <v>17</v>
      </c>
      <c r="B10" s="3"/>
      <c r="C10" s="22">
        <v>14472</v>
      </c>
      <c r="D10" s="96">
        <f>C10*D20</f>
        <v>908.47034769929098</v>
      </c>
      <c r="E10" s="95"/>
    </row>
    <row r="11" spans="1:6" ht="15" x14ac:dyDescent="0.2">
      <c r="A11" s="5" t="s">
        <v>18</v>
      </c>
      <c r="B11" s="3"/>
      <c r="C11" s="22">
        <v>6930</v>
      </c>
      <c r="D11" s="96">
        <f>C11*D20</f>
        <v>435.02622371172515</v>
      </c>
      <c r="E11" s="95"/>
    </row>
    <row r="12" spans="1:6" ht="15" x14ac:dyDescent="0.2">
      <c r="A12" s="5" t="s">
        <v>19</v>
      </c>
      <c r="B12" s="3"/>
      <c r="C12" s="22">
        <v>5961</v>
      </c>
      <c r="D12" s="96">
        <f>C12*D20</f>
        <v>374.19788160831075</v>
      </c>
      <c r="E12" s="95"/>
    </row>
    <row r="13" spans="1:6" ht="15" x14ac:dyDescent="0.2">
      <c r="A13" s="5" t="s">
        <v>20</v>
      </c>
      <c r="B13" s="3"/>
      <c r="C13" s="22">
        <v>25791</v>
      </c>
      <c r="D13" s="96">
        <f>C13*D20</f>
        <v>1619.0131797617753</v>
      </c>
      <c r="E13" s="95"/>
    </row>
    <row r="14" spans="1:6" ht="15" x14ac:dyDescent="0.2">
      <c r="A14" s="5" t="s">
        <v>23</v>
      </c>
      <c r="B14" s="3"/>
      <c r="C14" s="22">
        <v>35232</v>
      </c>
      <c r="D14" s="96">
        <f>C14*D20</f>
        <v>2211.6657884287879</v>
      </c>
      <c r="E14" s="95"/>
    </row>
    <row r="15" spans="1:6" ht="15" x14ac:dyDescent="0.2">
      <c r="A15" s="5" t="s">
        <v>24</v>
      </c>
      <c r="B15" s="3"/>
      <c r="C15" s="22">
        <v>21864</v>
      </c>
      <c r="D15" s="96">
        <f>C15*D20</f>
        <v>1372.4983196584644</v>
      </c>
      <c r="E15" s="95"/>
    </row>
    <row r="16" spans="1:6" ht="15" x14ac:dyDescent="0.2">
      <c r="A16" s="5" t="s">
        <v>25</v>
      </c>
      <c r="B16" s="3"/>
      <c r="C16" s="22">
        <v>19352</v>
      </c>
      <c r="D16" s="96">
        <f>C16*D20</f>
        <v>1214.8091603563209</v>
      </c>
      <c r="E16" s="95"/>
    </row>
    <row r="17" spans="1:6" ht="15" x14ac:dyDescent="0.2">
      <c r="A17" s="5" t="s">
        <v>254</v>
      </c>
      <c r="B17" s="3"/>
      <c r="C17" s="6">
        <v>44583</v>
      </c>
      <c r="D17" s="96">
        <f>C17*D20</f>
        <v>2798.6687058787652</v>
      </c>
      <c r="E17" s="95"/>
    </row>
    <row r="18" spans="1:6" ht="15.75" x14ac:dyDescent="0.25">
      <c r="A18" s="8" t="s">
        <v>26</v>
      </c>
      <c r="B18" s="3"/>
      <c r="C18" s="9">
        <f>SUM(C2:C17)</f>
        <v>393282.66666666663</v>
      </c>
      <c r="D18" s="2">
        <f>C18</f>
        <v>393282.66666666663</v>
      </c>
      <c r="E18" s="95"/>
      <c r="F18" t="s">
        <v>209</v>
      </c>
    </row>
    <row r="19" spans="1:6" ht="31.5" x14ac:dyDescent="0.25">
      <c r="A19" s="8" t="s">
        <v>208</v>
      </c>
      <c r="B19" s="3"/>
      <c r="C19" s="10"/>
      <c r="D19" s="11">
        <f>Haushalt!G15</f>
        <v>24688.062529765819</v>
      </c>
      <c r="E19" s="95"/>
    </row>
    <row r="20" spans="1:6" ht="15.75" x14ac:dyDescent="0.25">
      <c r="A20" s="8" t="s">
        <v>28</v>
      </c>
      <c r="B20" s="3"/>
      <c r="C20" s="3"/>
      <c r="D20" s="2">
        <f>D19/D18</f>
        <v>6.2774346855948793E-2</v>
      </c>
      <c r="E20" s="95"/>
    </row>
    <row r="35" spans="5:5" ht="15" x14ac:dyDescent="0.2">
      <c r="E35" s="96"/>
    </row>
    <row r="36" spans="5:5" ht="15" x14ac:dyDescent="0.2">
      <c r="E36" s="96"/>
    </row>
    <row r="37" spans="5:5" ht="15" x14ac:dyDescent="0.2">
      <c r="E37" s="96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9"/>
  <sheetViews>
    <sheetView topLeftCell="A34" zoomScale="75" zoomScaleNormal="75" workbookViewId="0">
      <selection activeCell="N40" sqref="N40"/>
    </sheetView>
  </sheetViews>
  <sheetFormatPr baseColWidth="10" defaultColWidth="11" defaultRowHeight="14.25" x14ac:dyDescent="0.2"/>
  <cols>
    <col min="1" max="1" width="20.75" style="1" customWidth="1"/>
    <col min="2" max="2" width="24.75" style="1" customWidth="1"/>
    <col min="3" max="3" width="27.875" style="1" customWidth="1"/>
    <col min="4" max="4" width="27.75" style="1" customWidth="1"/>
    <col min="5" max="8" width="10.625" style="1" customWidth="1"/>
    <col min="9" max="10" width="11" style="1"/>
    <col min="11" max="11" width="26.625" style="1" customWidth="1"/>
    <col min="12" max="12" width="11" style="1"/>
    <col min="13" max="13" width="10" style="1" customWidth="1"/>
    <col min="14" max="1025" width="11" style="1"/>
  </cols>
  <sheetData>
    <row r="1" spans="1:8" ht="16.5" x14ac:dyDescent="0.25">
      <c r="A1" s="97" t="s">
        <v>210</v>
      </c>
    </row>
    <row r="3" spans="1:8" ht="15" x14ac:dyDescent="0.25">
      <c r="A3" s="2" t="s">
        <v>211</v>
      </c>
      <c r="B3" s="2"/>
      <c r="C3" s="2" t="s">
        <v>212</v>
      </c>
      <c r="D3" s="2" t="s">
        <v>213</v>
      </c>
      <c r="E3" s="2" t="s">
        <v>171</v>
      </c>
      <c r="F3" s="3" t="s">
        <v>214</v>
      </c>
      <c r="G3" s="3"/>
      <c r="H3" s="3">
        <v>30000</v>
      </c>
    </row>
    <row r="4" spans="1:8" x14ac:dyDescent="0.2">
      <c r="A4" s="1" t="s">
        <v>9</v>
      </c>
      <c r="C4" s="1">
        <v>22330</v>
      </c>
      <c r="D4" s="1">
        <v>23811</v>
      </c>
      <c r="E4" s="1">
        <f t="shared" ref="E4:E17" si="0">C4*H4</f>
        <v>2019.1090481644464</v>
      </c>
      <c r="H4" s="98">
        <f>H3/C18</f>
        <v>9.0421363554162401E-2</v>
      </c>
    </row>
    <row r="5" spans="1:8" x14ac:dyDescent="0.2">
      <c r="A5" s="1" t="s">
        <v>215</v>
      </c>
      <c r="C5" s="1">
        <v>42627</v>
      </c>
      <c r="D5" s="1">
        <v>43049</v>
      </c>
      <c r="E5" s="1">
        <f t="shared" si="0"/>
        <v>3854.3914642232808</v>
      </c>
      <c r="H5" s="1">
        <f t="shared" ref="H5:H17" si="1">H4</f>
        <v>9.0421363554162401E-2</v>
      </c>
    </row>
    <row r="6" spans="1:8" x14ac:dyDescent="0.2">
      <c r="A6" s="1" t="s">
        <v>11</v>
      </c>
      <c r="C6" s="1">
        <v>33334</v>
      </c>
      <c r="D6" s="1">
        <v>35116</v>
      </c>
      <c r="E6" s="1">
        <f t="shared" si="0"/>
        <v>3014.1057327144495</v>
      </c>
      <c r="H6" s="1">
        <f t="shared" si="1"/>
        <v>9.0421363554162401E-2</v>
      </c>
    </row>
    <row r="7" spans="1:8" x14ac:dyDescent="0.2">
      <c r="A7" s="1" t="s">
        <v>12</v>
      </c>
      <c r="C7" s="1">
        <v>40872</v>
      </c>
      <c r="D7" s="1">
        <v>42145</v>
      </c>
      <c r="E7" s="1">
        <f t="shared" si="0"/>
        <v>3695.7019711857256</v>
      </c>
      <c r="H7" s="1">
        <f t="shared" si="1"/>
        <v>9.0421363554162401E-2</v>
      </c>
    </row>
    <row r="8" spans="1:8" x14ac:dyDescent="0.2">
      <c r="A8" s="1" t="s">
        <v>216</v>
      </c>
      <c r="C8" s="1">
        <v>66848</v>
      </c>
      <c r="D8" s="1">
        <v>69258</v>
      </c>
      <c r="E8" s="1">
        <f t="shared" si="0"/>
        <v>6044.4873108686479</v>
      </c>
      <c r="H8" s="1">
        <f t="shared" si="1"/>
        <v>9.0421363554162401E-2</v>
      </c>
    </row>
    <row r="9" spans="1:8" x14ac:dyDescent="0.2">
      <c r="A9" s="1" t="s">
        <v>217</v>
      </c>
      <c r="C9" s="1">
        <v>52353</v>
      </c>
      <c r="D9" s="1">
        <v>52297</v>
      </c>
      <c r="E9" s="1">
        <f t="shared" si="0"/>
        <v>4733.8296461510645</v>
      </c>
      <c r="H9" s="1">
        <f t="shared" si="1"/>
        <v>9.0421363554162401E-2</v>
      </c>
    </row>
    <row r="10" spans="1:8" x14ac:dyDescent="0.2">
      <c r="A10" s="1" t="s">
        <v>15</v>
      </c>
      <c r="C10" s="1">
        <v>12637</v>
      </c>
      <c r="D10" s="1">
        <v>12999</v>
      </c>
      <c r="E10" s="1">
        <f t="shared" si="0"/>
        <v>1142.6547712339502</v>
      </c>
      <c r="H10" s="1">
        <f t="shared" si="1"/>
        <v>9.0421363554162401E-2</v>
      </c>
    </row>
    <row r="11" spans="1:8" x14ac:dyDescent="0.2">
      <c r="A11" s="1" t="s">
        <v>218</v>
      </c>
      <c r="C11" s="1">
        <v>2370</v>
      </c>
      <c r="D11" s="1">
        <v>2355</v>
      </c>
      <c r="E11" s="1">
        <f t="shared" si="0"/>
        <v>214.29863162336488</v>
      </c>
      <c r="F11" s="1" t="s">
        <v>219</v>
      </c>
      <c r="H11" s="1">
        <f t="shared" si="1"/>
        <v>9.0421363554162401E-2</v>
      </c>
    </row>
    <row r="12" spans="1:8" x14ac:dyDescent="0.2">
      <c r="A12" s="1" t="s">
        <v>22</v>
      </c>
      <c r="C12" s="1">
        <v>7469</v>
      </c>
      <c r="D12" s="1">
        <v>7820</v>
      </c>
      <c r="E12" s="1">
        <f t="shared" si="0"/>
        <v>675.35716438603902</v>
      </c>
      <c r="H12" s="1">
        <f t="shared" si="1"/>
        <v>9.0421363554162401E-2</v>
      </c>
    </row>
    <row r="13" spans="1:8" x14ac:dyDescent="0.2">
      <c r="A13" s="1" t="s">
        <v>16</v>
      </c>
      <c r="C13" s="1">
        <v>5023</v>
      </c>
      <c r="D13" s="1">
        <v>5646</v>
      </c>
      <c r="E13" s="1">
        <f t="shared" si="0"/>
        <v>454.18650913255772</v>
      </c>
      <c r="H13" s="1">
        <f t="shared" si="1"/>
        <v>9.0421363554162401E-2</v>
      </c>
    </row>
    <row r="14" spans="1:8" x14ac:dyDescent="0.2">
      <c r="A14" s="1" t="s">
        <v>20</v>
      </c>
      <c r="C14" s="1">
        <v>23185</v>
      </c>
      <c r="D14" s="1">
        <v>24450</v>
      </c>
      <c r="E14" s="1">
        <f t="shared" si="0"/>
        <v>2096.4193140032553</v>
      </c>
      <c r="H14" s="1">
        <f t="shared" si="1"/>
        <v>9.0421363554162401E-2</v>
      </c>
    </row>
    <row r="15" spans="1:8" x14ac:dyDescent="0.2">
      <c r="A15" s="1" t="s">
        <v>17</v>
      </c>
      <c r="C15" s="1">
        <v>14207</v>
      </c>
      <c r="D15" s="1">
        <v>14589</v>
      </c>
      <c r="E15" s="1">
        <f t="shared" si="0"/>
        <v>1284.6163120139852</v>
      </c>
      <c r="H15" s="1">
        <f t="shared" si="1"/>
        <v>9.0421363554162401E-2</v>
      </c>
    </row>
    <row r="16" spans="1:8" x14ac:dyDescent="0.2">
      <c r="A16" s="1" t="s">
        <v>18</v>
      </c>
      <c r="C16" s="1">
        <v>5252</v>
      </c>
      <c r="D16" s="1">
        <v>6003</v>
      </c>
      <c r="E16" s="1">
        <f t="shared" si="0"/>
        <v>474.89300138646092</v>
      </c>
      <c r="H16" s="1">
        <f t="shared" si="1"/>
        <v>9.0421363554162401E-2</v>
      </c>
    </row>
    <row r="17" spans="1:8" x14ac:dyDescent="0.2">
      <c r="A17" s="1" t="s">
        <v>19</v>
      </c>
      <c r="B17" s="22"/>
      <c r="C17" s="1">
        <v>3273</v>
      </c>
      <c r="D17" s="1">
        <v>4635</v>
      </c>
      <c r="E17" s="1">
        <f t="shared" si="0"/>
        <v>295.94912291277353</v>
      </c>
      <c r="H17" s="1">
        <f t="shared" si="1"/>
        <v>9.0421363554162401E-2</v>
      </c>
    </row>
    <row r="18" spans="1:8" ht="15" x14ac:dyDescent="0.25">
      <c r="A18" s="99" t="s">
        <v>204</v>
      </c>
      <c r="B18" s="99"/>
      <c r="C18" s="99">
        <f>SUM(C4:C17)</f>
        <v>331780</v>
      </c>
      <c r="D18" s="99">
        <f>SUM(D4:D17)</f>
        <v>344173</v>
      </c>
    </row>
    <row r="19" spans="1:8" ht="15" x14ac:dyDescent="0.25">
      <c r="A19" s="100" t="s">
        <v>220</v>
      </c>
      <c r="B19" s="98"/>
      <c r="C19" s="98">
        <f>H3/C18</f>
        <v>9.0421363554162401E-2</v>
      </c>
      <c r="D19" s="98">
        <f>H3/D18</f>
        <v>8.7165466204496E-2</v>
      </c>
    </row>
    <row r="21" spans="1:8" ht="16.5" x14ac:dyDescent="0.25">
      <c r="A21" s="97"/>
    </row>
    <row r="22" spans="1:8" x14ac:dyDescent="0.2">
      <c r="B22" s="22"/>
    </row>
    <row r="23" spans="1:8" ht="15" customHeight="1" x14ac:dyDescent="0.2">
      <c r="A23" s="1" t="s">
        <v>214</v>
      </c>
      <c r="B23" s="22" t="s">
        <v>221</v>
      </c>
      <c r="C23" s="1">
        <v>30000</v>
      </c>
      <c r="D23" s="1" t="s">
        <v>222</v>
      </c>
      <c r="E23" s="1">
        <v>15000</v>
      </c>
      <c r="F23" s="1">
        <v>45000</v>
      </c>
    </row>
    <row r="24" spans="1:8" x14ac:dyDescent="0.2">
      <c r="B24" s="22"/>
    </row>
    <row r="25" spans="1:8" ht="15.95" customHeight="1" x14ac:dyDescent="0.2">
      <c r="A25" s="20" t="s">
        <v>211</v>
      </c>
      <c r="B25" s="20" t="s">
        <v>210</v>
      </c>
      <c r="C25" s="146" t="s">
        <v>171</v>
      </c>
      <c r="D25" s="146" t="s">
        <v>223</v>
      </c>
      <c r="E25" s="146" t="s">
        <v>171</v>
      </c>
      <c r="F25" s="146" t="s">
        <v>224</v>
      </c>
    </row>
    <row r="26" spans="1:8" ht="25.5" x14ac:dyDescent="0.2">
      <c r="B26" s="25" t="s">
        <v>225</v>
      </c>
      <c r="C26" s="146"/>
      <c r="D26" s="146"/>
      <c r="E26" s="146"/>
      <c r="F26" s="146"/>
    </row>
    <row r="27" spans="1:8" x14ac:dyDescent="0.2">
      <c r="B27" s="28" t="s">
        <v>226</v>
      </c>
      <c r="C27" s="146"/>
      <c r="D27" s="146"/>
      <c r="E27" s="146"/>
      <c r="F27" s="146"/>
    </row>
    <row r="28" spans="1:8" ht="15.75" x14ac:dyDescent="0.2">
      <c r="A28" s="31" t="s">
        <v>9</v>
      </c>
      <c r="B28" s="101">
        <v>23787</v>
      </c>
      <c r="C28" s="102">
        <v>2075.08</v>
      </c>
      <c r="D28" s="16"/>
      <c r="E28" s="16"/>
      <c r="F28" s="15">
        <v>2075.08</v>
      </c>
    </row>
    <row r="29" spans="1:8" ht="15.75" x14ac:dyDescent="0.2">
      <c r="A29" s="31" t="s">
        <v>10</v>
      </c>
      <c r="B29" s="101">
        <v>42611</v>
      </c>
      <c r="C29" s="102">
        <v>3717.2</v>
      </c>
      <c r="D29" s="101">
        <v>42611</v>
      </c>
      <c r="E29" s="102">
        <v>2434.85</v>
      </c>
      <c r="F29" s="15">
        <v>6152.05</v>
      </c>
    </row>
    <row r="30" spans="1:8" ht="15.75" x14ac:dyDescent="0.2">
      <c r="A30" s="31" t="s">
        <v>11</v>
      </c>
      <c r="B30" s="101">
        <v>35042</v>
      </c>
      <c r="C30" s="102">
        <v>3056.92</v>
      </c>
      <c r="D30" s="101">
        <v>35042</v>
      </c>
      <c r="E30" s="102">
        <v>2002.35</v>
      </c>
      <c r="F30" s="15">
        <v>5059.2700000000004</v>
      </c>
    </row>
    <row r="31" spans="1:8" ht="15.75" x14ac:dyDescent="0.2">
      <c r="A31" s="31" t="s">
        <v>12</v>
      </c>
      <c r="B31" s="101">
        <v>41916</v>
      </c>
      <c r="C31" s="102">
        <v>3656.57</v>
      </c>
      <c r="D31" s="101">
        <v>41916</v>
      </c>
      <c r="E31" s="102">
        <v>2395.14</v>
      </c>
      <c r="F31" s="15">
        <v>6051.71</v>
      </c>
    </row>
    <row r="32" spans="1:8" ht="15.75" x14ac:dyDescent="0.2">
      <c r="A32" s="31" t="s">
        <v>216</v>
      </c>
      <c r="B32" s="101">
        <v>65541</v>
      </c>
      <c r="C32" s="102">
        <v>5717.51</v>
      </c>
      <c r="D32" s="101">
        <v>65541</v>
      </c>
      <c r="E32" s="102">
        <v>3745.11</v>
      </c>
      <c r="F32" s="15">
        <v>9462.6200000000008</v>
      </c>
    </row>
    <row r="33" spans="1:24" ht="15.75" x14ac:dyDescent="0.2">
      <c r="A33" s="31" t="s">
        <v>14</v>
      </c>
      <c r="B33" s="101">
        <v>52254</v>
      </c>
      <c r="C33" s="102">
        <v>4558.3900000000003</v>
      </c>
      <c r="D33" s="101">
        <v>52254</v>
      </c>
      <c r="E33" s="102">
        <v>2985.89</v>
      </c>
      <c r="F33" s="15">
        <v>7544.28</v>
      </c>
    </row>
    <row r="34" spans="1:24" ht="15.75" x14ac:dyDescent="0.2">
      <c r="A34" s="31" t="s">
        <v>15</v>
      </c>
      <c r="B34" s="101">
        <v>12984</v>
      </c>
      <c r="C34" s="102">
        <v>1132.67</v>
      </c>
      <c r="D34" s="16"/>
      <c r="E34" s="16"/>
      <c r="F34" s="15">
        <v>1132.67</v>
      </c>
    </row>
    <row r="35" spans="1:24" ht="15.75" x14ac:dyDescent="0.2">
      <c r="A35" s="31" t="s">
        <v>21</v>
      </c>
      <c r="B35" s="101">
        <v>7237</v>
      </c>
      <c r="C35" s="102">
        <v>631.33000000000004</v>
      </c>
      <c r="D35" s="16"/>
      <c r="E35" s="16"/>
      <c r="F35" s="15">
        <v>631.33000000000004</v>
      </c>
    </row>
    <row r="36" spans="1:24" ht="15.75" x14ac:dyDescent="0.2">
      <c r="A36" s="31" t="s">
        <v>22</v>
      </c>
      <c r="B36" s="101">
        <v>7797</v>
      </c>
      <c r="C36" s="102">
        <v>680.18</v>
      </c>
      <c r="D36" s="16"/>
      <c r="E36" s="16"/>
      <c r="F36" s="15">
        <v>680.18</v>
      </c>
    </row>
    <row r="37" spans="1:24" ht="15.75" x14ac:dyDescent="0.2">
      <c r="A37" s="31" t="s">
        <v>16</v>
      </c>
      <c r="B37" s="101">
        <v>5175</v>
      </c>
      <c r="C37" s="102">
        <v>451.45</v>
      </c>
      <c r="D37" s="16"/>
      <c r="E37" s="16"/>
      <c r="F37" s="15">
        <v>451.45</v>
      </c>
    </row>
    <row r="38" spans="1:24" ht="15.75" x14ac:dyDescent="0.2">
      <c r="A38" s="31" t="s">
        <v>20</v>
      </c>
      <c r="B38" s="101">
        <v>24410</v>
      </c>
      <c r="C38" s="102">
        <v>2129.42</v>
      </c>
      <c r="D38" s="16"/>
      <c r="E38" s="16"/>
      <c r="F38" s="15">
        <v>2129.42</v>
      </c>
    </row>
    <row r="39" spans="1:24" ht="15.75" x14ac:dyDescent="0.2">
      <c r="A39" s="31" t="s">
        <v>17</v>
      </c>
      <c r="B39" s="101">
        <v>14513</v>
      </c>
      <c r="C39" s="102">
        <v>1266.05</v>
      </c>
      <c r="D39" s="101">
        <v>14513</v>
      </c>
      <c r="E39" s="102">
        <v>829.3</v>
      </c>
      <c r="F39" s="15">
        <v>2095.35</v>
      </c>
    </row>
    <row r="40" spans="1:24" ht="15.75" x14ac:dyDescent="0.2">
      <c r="A40" s="31" t="s">
        <v>18</v>
      </c>
      <c r="B40" s="101">
        <v>6001</v>
      </c>
      <c r="C40" s="102">
        <v>523.5</v>
      </c>
      <c r="D40" s="101">
        <v>6001</v>
      </c>
      <c r="E40" s="102">
        <v>342.91</v>
      </c>
      <c r="F40" s="15">
        <v>866.41</v>
      </c>
    </row>
    <row r="41" spans="1:24" ht="15.75" x14ac:dyDescent="0.2">
      <c r="A41" s="31" t="s">
        <v>19</v>
      </c>
      <c r="B41" s="101">
        <v>4628</v>
      </c>
      <c r="C41" s="102">
        <v>403.73</v>
      </c>
      <c r="D41" s="101">
        <v>4628</v>
      </c>
      <c r="E41" s="102">
        <v>264.45</v>
      </c>
      <c r="F41" s="15">
        <v>668.18</v>
      </c>
    </row>
    <row r="42" spans="1:24" ht="15.75" x14ac:dyDescent="0.2">
      <c r="A42" s="20" t="s">
        <v>204</v>
      </c>
      <c r="B42" s="103">
        <v>343896</v>
      </c>
      <c r="C42" s="15">
        <v>30000</v>
      </c>
      <c r="D42" s="103">
        <v>262506</v>
      </c>
      <c r="E42" s="15">
        <v>15000</v>
      </c>
      <c r="F42" s="15">
        <v>45000</v>
      </c>
    </row>
    <row r="43" spans="1:24" ht="15.75" x14ac:dyDescent="0.2">
      <c r="A43" s="20" t="s">
        <v>220</v>
      </c>
      <c r="B43" s="15">
        <v>8.7235675900000004E-2</v>
      </c>
      <c r="C43" s="104"/>
      <c r="D43" s="15">
        <v>5.71415511E-2</v>
      </c>
      <c r="E43" s="16"/>
      <c r="F43" s="16"/>
    </row>
    <row r="48" spans="1:24" ht="15" x14ac:dyDescent="0.25">
      <c r="A48" s="1" t="s">
        <v>227</v>
      </c>
      <c r="B48" s="22"/>
      <c r="K48" s="3"/>
      <c r="L48" s="3"/>
      <c r="M48" s="2" t="s">
        <v>228</v>
      </c>
      <c r="N48" s="2"/>
      <c r="O48" s="3"/>
      <c r="P48" s="2" t="s">
        <v>229</v>
      </c>
      <c r="Q48" s="2"/>
      <c r="R48" s="3"/>
      <c r="S48" s="2" t="s">
        <v>230</v>
      </c>
      <c r="T48" s="3"/>
      <c r="U48" s="3"/>
      <c r="V48" s="2" t="s">
        <v>231</v>
      </c>
      <c r="W48" s="3"/>
      <c r="X48" s="3"/>
    </row>
    <row r="49" spans="1:24" ht="15" x14ac:dyDescent="0.25">
      <c r="B49" s="22"/>
      <c r="K49" s="3"/>
      <c r="L49" s="3"/>
      <c r="M49" s="2" t="s">
        <v>168</v>
      </c>
      <c r="N49" s="2" t="s">
        <v>169</v>
      </c>
      <c r="O49" s="2"/>
      <c r="P49" s="2" t="s">
        <v>168</v>
      </c>
      <c r="Q49" s="2" t="s">
        <v>169</v>
      </c>
      <c r="R49" s="2"/>
      <c r="S49" s="2" t="s">
        <v>168</v>
      </c>
      <c r="T49" s="2" t="s">
        <v>169</v>
      </c>
      <c r="U49" s="2"/>
      <c r="V49" s="2" t="s">
        <v>168</v>
      </c>
      <c r="W49" s="2" t="s">
        <v>169</v>
      </c>
      <c r="X49" s="2"/>
    </row>
    <row r="50" spans="1:24" ht="47.25" x14ac:dyDescent="0.25">
      <c r="A50" s="20" t="s">
        <v>232</v>
      </c>
      <c r="B50" s="20" t="s">
        <v>210</v>
      </c>
      <c r="C50" s="105" t="s">
        <v>171</v>
      </c>
      <c r="D50" s="106" t="s">
        <v>233</v>
      </c>
      <c r="E50" s="44" t="s">
        <v>234</v>
      </c>
      <c r="F50" s="20" t="s">
        <v>210</v>
      </c>
      <c r="G50" s="106" t="s">
        <v>171</v>
      </c>
      <c r="K50" s="3"/>
      <c r="L50" s="3"/>
      <c r="M50" s="3"/>
      <c r="N50" s="4" t="s">
        <v>170</v>
      </c>
      <c r="O50" s="4" t="s">
        <v>171</v>
      </c>
      <c r="P50" s="4"/>
      <c r="Q50" s="4" t="s">
        <v>170</v>
      </c>
      <c r="R50" s="4" t="s">
        <v>171</v>
      </c>
      <c r="S50" s="4"/>
      <c r="T50" s="4" t="s">
        <v>170</v>
      </c>
      <c r="U50" s="4" t="s">
        <v>171</v>
      </c>
      <c r="V50" s="4"/>
      <c r="W50" s="4" t="s">
        <v>170</v>
      </c>
      <c r="X50" s="4" t="s">
        <v>171</v>
      </c>
    </row>
    <row r="51" spans="1:24" ht="22.5" customHeight="1" x14ac:dyDescent="0.2">
      <c r="B51" s="25" t="s">
        <v>225</v>
      </c>
      <c r="C51" s="85" t="s">
        <v>235</v>
      </c>
      <c r="F51" s="25" t="s">
        <v>236</v>
      </c>
      <c r="G51" s="85" t="s">
        <v>237</v>
      </c>
      <c r="J51" s="1">
        <v>1</v>
      </c>
      <c r="K51" s="5" t="s">
        <v>9</v>
      </c>
      <c r="L51" s="72"/>
      <c r="M51" s="86" t="s">
        <v>238</v>
      </c>
      <c r="N51" s="74"/>
      <c r="O51" s="72"/>
      <c r="P51" s="75">
        <v>2019.11</v>
      </c>
      <c r="Q51" s="74"/>
      <c r="R51" s="72"/>
      <c r="S51" s="107">
        <v>2075.08</v>
      </c>
      <c r="T51" s="74"/>
      <c r="U51" s="72"/>
      <c r="V51" s="47">
        <v>2677.07</v>
      </c>
      <c r="W51" s="85"/>
    </row>
    <row r="52" spans="1:24" ht="21" x14ac:dyDescent="0.2">
      <c r="B52" s="28" t="s">
        <v>226</v>
      </c>
      <c r="F52" s="28" t="s">
        <v>226</v>
      </c>
      <c r="J52" s="1">
        <v>2</v>
      </c>
      <c r="K52" s="5" t="s">
        <v>10</v>
      </c>
      <c r="L52" s="77"/>
      <c r="M52" s="88" t="s">
        <v>178</v>
      </c>
      <c r="N52" s="76"/>
      <c r="O52" s="79"/>
      <c r="P52" s="80">
        <v>3854.39</v>
      </c>
      <c r="Q52" s="76" t="s">
        <v>179</v>
      </c>
      <c r="R52" s="81">
        <v>3854.39</v>
      </c>
      <c r="S52" s="108">
        <v>6152.05</v>
      </c>
      <c r="T52" s="76" t="s">
        <v>180</v>
      </c>
      <c r="U52" s="81">
        <v>6152.05</v>
      </c>
      <c r="V52" s="47">
        <v>4616.04</v>
      </c>
      <c r="W52" s="85"/>
    </row>
    <row r="53" spans="1:24" ht="15" x14ac:dyDescent="0.2">
      <c r="A53" s="109" t="s">
        <v>9</v>
      </c>
      <c r="B53" s="110">
        <v>23787</v>
      </c>
      <c r="C53" s="107">
        <v>2075.08</v>
      </c>
      <c r="D53" s="111">
        <v>0</v>
      </c>
      <c r="E53" s="111">
        <f>C53+Vorher!E4</f>
        <v>4094.1890481644464</v>
      </c>
      <c r="F53" s="6">
        <v>24355</v>
      </c>
      <c r="G53" s="47">
        <f>Berechnungsgrundlage!H24*F53</f>
        <v>0</v>
      </c>
      <c r="H53" s="47"/>
      <c r="I53" s="47"/>
      <c r="J53" s="1">
        <v>3</v>
      </c>
      <c r="K53" s="5" t="s">
        <v>11</v>
      </c>
      <c r="L53" s="77"/>
      <c r="M53" s="88" t="s">
        <v>178</v>
      </c>
      <c r="N53" s="76" t="s">
        <v>182</v>
      </c>
      <c r="O53" s="79">
        <v>2927.46</v>
      </c>
      <c r="P53" s="82">
        <v>3014.11</v>
      </c>
      <c r="Q53" s="74"/>
      <c r="R53" s="72"/>
      <c r="S53" s="108">
        <v>5059.2700000000004</v>
      </c>
      <c r="T53" s="76" t="s">
        <v>183</v>
      </c>
      <c r="U53" s="81">
        <v>5059.2700000000004</v>
      </c>
      <c r="V53" s="47">
        <v>3995.77</v>
      </c>
      <c r="W53" s="85"/>
    </row>
    <row r="54" spans="1:24" ht="15" x14ac:dyDescent="0.2">
      <c r="A54" s="112" t="s">
        <v>10</v>
      </c>
      <c r="B54" s="113">
        <v>42611</v>
      </c>
      <c r="C54" s="108">
        <v>6152.05</v>
      </c>
      <c r="D54" s="64">
        <v>6152.05</v>
      </c>
      <c r="E54" s="64">
        <v>0</v>
      </c>
      <c r="F54" s="6">
        <v>41995</v>
      </c>
      <c r="G54" s="47">
        <f>Berechnungsgrundlage!H24*F54</f>
        <v>0</v>
      </c>
      <c r="H54" s="47"/>
      <c r="I54" s="47"/>
      <c r="J54" s="1">
        <v>4</v>
      </c>
      <c r="K54" s="5" t="s">
        <v>12</v>
      </c>
      <c r="L54" s="77"/>
      <c r="M54" s="88" t="s">
        <v>239</v>
      </c>
      <c r="N54" s="76" t="s">
        <v>184</v>
      </c>
      <c r="O54" s="79">
        <v>3557.05</v>
      </c>
      <c r="P54" s="82">
        <v>3695.7</v>
      </c>
      <c r="Q54" s="74"/>
      <c r="R54" s="72"/>
      <c r="S54" s="114">
        <v>6051.71</v>
      </c>
      <c r="T54" s="72"/>
      <c r="U54" s="72"/>
      <c r="V54" s="47">
        <v>4732.99</v>
      </c>
      <c r="W54" s="85"/>
    </row>
    <row r="55" spans="1:24" ht="15" x14ac:dyDescent="0.2">
      <c r="A55" s="115" t="s">
        <v>11</v>
      </c>
      <c r="B55" s="116">
        <v>35042</v>
      </c>
      <c r="C55" s="117">
        <v>5059.2700000000004</v>
      </c>
      <c r="D55" s="118">
        <v>0</v>
      </c>
      <c r="E55" s="67">
        <f>C55</f>
        <v>5059.2700000000004</v>
      </c>
      <c r="F55" s="6">
        <v>36352</v>
      </c>
      <c r="G55" s="47">
        <f>Berechnungsgrundlage!H24*F55</f>
        <v>0</v>
      </c>
      <c r="H55" s="47"/>
      <c r="I55" s="47"/>
      <c r="J55" s="1">
        <v>5</v>
      </c>
      <c r="K55" s="5" t="s">
        <v>13</v>
      </c>
      <c r="L55" s="77"/>
      <c r="M55" s="88" t="s">
        <v>178</v>
      </c>
      <c r="N55" s="76"/>
      <c r="O55" s="79"/>
      <c r="P55" s="83">
        <v>6044.49</v>
      </c>
      <c r="Q55" s="76" t="s">
        <v>186</v>
      </c>
      <c r="R55" s="81">
        <v>3022.49</v>
      </c>
      <c r="S55" s="108">
        <v>9462.6200000000008</v>
      </c>
      <c r="T55" s="76" t="s">
        <v>187</v>
      </c>
      <c r="U55" s="81">
        <v>9462.6200000000008</v>
      </c>
      <c r="V55" s="47">
        <v>7124.83</v>
      </c>
      <c r="W55" s="85"/>
    </row>
    <row r="56" spans="1:24" ht="15" x14ac:dyDescent="0.2">
      <c r="A56" s="119" t="s">
        <v>12</v>
      </c>
      <c r="B56" s="120">
        <v>41916</v>
      </c>
      <c r="C56" s="114">
        <v>6051.71</v>
      </c>
      <c r="D56" s="84">
        <v>0</v>
      </c>
      <c r="E56" s="121">
        <f>C56+Vorher!E7</f>
        <v>9747.4119711857256</v>
      </c>
      <c r="F56" s="6">
        <v>43059</v>
      </c>
      <c r="G56" s="47">
        <f>Berechnungsgrundlage!H24*F56</f>
        <v>0</v>
      </c>
      <c r="H56" s="47"/>
      <c r="I56" s="47"/>
      <c r="K56" s="3"/>
      <c r="L56" s="77"/>
      <c r="M56" s="77"/>
      <c r="N56" s="77"/>
      <c r="O56" s="77"/>
      <c r="P56" s="77"/>
      <c r="Q56" s="76" t="s">
        <v>188</v>
      </c>
      <c r="R56" s="81">
        <v>3022</v>
      </c>
      <c r="S56" s="77"/>
      <c r="T56" s="77"/>
      <c r="U56" s="77"/>
    </row>
    <row r="57" spans="1:24" ht="15" x14ac:dyDescent="0.2">
      <c r="A57" s="112" t="s">
        <v>13</v>
      </c>
      <c r="B57" s="113">
        <v>65541</v>
      </c>
      <c r="C57" s="108">
        <v>9462.6200000000008</v>
      </c>
      <c r="D57" s="64">
        <v>9462.6200000000008</v>
      </c>
      <c r="E57" s="64">
        <v>0</v>
      </c>
      <c r="F57" s="6">
        <v>64819</v>
      </c>
      <c r="G57" s="47">
        <f>Berechnungsgrundlage!H24*F57</f>
        <v>0</v>
      </c>
      <c r="H57" s="47"/>
      <c r="I57" s="47"/>
      <c r="J57" s="1">
        <v>6</v>
      </c>
      <c r="K57" s="5" t="s">
        <v>14</v>
      </c>
      <c r="L57" s="77"/>
      <c r="M57" s="88" t="s">
        <v>178</v>
      </c>
      <c r="N57" s="76"/>
      <c r="O57" s="79"/>
      <c r="P57" s="83">
        <v>4733.83</v>
      </c>
      <c r="Q57" s="76" t="s">
        <v>189</v>
      </c>
      <c r="R57" s="81">
        <v>4733.2299999999996</v>
      </c>
      <c r="S57" s="108">
        <v>7544.28</v>
      </c>
      <c r="T57" s="76" t="s">
        <v>190</v>
      </c>
      <c r="U57" s="81">
        <v>3772.14</v>
      </c>
      <c r="V57" s="47">
        <v>5755.02</v>
      </c>
      <c r="W57" s="85"/>
    </row>
    <row r="58" spans="1:24" ht="15" x14ac:dyDescent="0.2">
      <c r="A58" s="112" t="s">
        <v>14</v>
      </c>
      <c r="B58" s="113">
        <v>52254</v>
      </c>
      <c r="C58" s="108">
        <v>7544.28</v>
      </c>
      <c r="D58" s="64">
        <f>3772.16+3772.14</f>
        <v>7544.2999999999993</v>
      </c>
      <c r="E58" s="64">
        <v>0</v>
      </c>
      <c r="F58" s="6">
        <v>52357</v>
      </c>
      <c r="G58" s="47">
        <f>Berechnungsgrundlage!H24*F58</f>
        <v>0</v>
      </c>
      <c r="H58" s="47"/>
      <c r="I58" s="47"/>
      <c r="K58" s="3"/>
      <c r="L58" s="77"/>
      <c r="M58" s="77"/>
      <c r="N58" s="77"/>
      <c r="O58" s="77"/>
      <c r="P58" s="77"/>
      <c r="Q58" s="77"/>
      <c r="R58" s="77"/>
      <c r="S58" s="77"/>
      <c r="T58" s="76" t="s">
        <v>191</v>
      </c>
      <c r="U58" s="81">
        <v>3772.16</v>
      </c>
      <c r="W58" s="85"/>
    </row>
    <row r="59" spans="1:24" ht="15" x14ac:dyDescent="0.2">
      <c r="A59" s="112" t="s">
        <v>15</v>
      </c>
      <c r="B59" s="113">
        <v>12984</v>
      </c>
      <c r="C59" s="108">
        <v>1132.67</v>
      </c>
      <c r="D59" s="64">
        <f>1142.66+1132.67</f>
        <v>2275.33</v>
      </c>
      <c r="E59" s="64">
        <v>0</v>
      </c>
      <c r="F59" s="6">
        <v>13618</v>
      </c>
      <c r="G59" s="47">
        <f>Berechnungsgrundlage!H24*F59</f>
        <v>0</v>
      </c>
      <c r="H59" s="47"/>
      <c r="I59" s="47"/>
      <c r="J59" s="1">
        <v>7</v>
      </c>
      <c r="K59" s="5" t="s">
        <v>15</v>
      </c>
      <c r="L59" s="77"/>
      <c r="M59" s="88" t="s">
        <v>240</v>
      </c>
      <c r="N59" s="76"/>
      <c r="O59" s="79"/>
      <c r="P59" s="83">
        <v>1142.6600000000001</v>
      </c>
      <c r="Q59" s="76" t="s">
        <v>190</v>
      </c>
      <c r="R59" s="81">
        <v>1142.6600000000001</v>
      </c>
      <c r="S59" s="108">
        <v>1132.67</v>
      </c>
      <c r="T59" s="76" t="s">
        <v>190</v>
      </c>
      <c r="U59" s="81">
        <v>1132.67</v>
      </c>
      <c r="V59" s="47">
        <v>1496.87</v>
      </c>
      <c r="W59" s="85"/>
    </row>
    <row r="60" spans="1:24" ht="15" x14ac:dyDescent="0.2">
      <c r="A60" s="112" t="s">
        <v>16</v>
      </c>
      <c r="B60" s="113">
        <v>5175</v>
      </c>
      <c r="C60" s="108">
        <v>451.45</v>
      </c>
      <c r="D60" s="64">
        <v>905.64</v>
      </c>
      <c r="E60" s="80">
        <v>0</v>
      </c>
      <c r="F60" s="6">
        <v>5272</v>
      </c>
      <c r="G60" s="47">
        <f>Berechnungsgrundlage!H24*F60</f>
        <v>0</v>
      </c>
      <c r="H60" s="47"/>
      <c r="I60" s="47"/>
      <c r="J60" s="1">
        <v>8</v>
      </c>
      <c r="K60" s="5" t="s">
        <v>16</v>
      </c>
      <c r="L60" s="77"/>
      <c r="M60" s="88" t="s">
        <v>241</v>
      </c>
      <c r="N60" s="76"/>
      <c r="O60" s="79"/>
      <c r="P60" s="83">
        <v>454.19</v>
      </c>
      <c r="Q60" s="76" t="s">
        <v>193</v>
      </c>
      <c r="R60" s="83">
        <v>454.19</v>
      </c>
      <c r="S60" s="108">
        <v>451.45</v>
      </c>
      <c r="T60" s="76" t="s">
        <v>193</v>
      </c>
      <c r="U60" s="108">
        <v>451.45</v>
      </c>
      <c r="V60" s="47">
        <v>579.49</v>
      </c>
      <c r="W60" s="85"/>
    </row>
    <row r="61" spans="1:24" ht="15" x14ac:dyDescent="0.2">
      <c r="A61" s="112" t="s">
        <v>17</v>
      </c>
      <c r="B61" s="113">
        <v>14513</v>
      </c>
      <c r="C61" s="108">
        <v>2095.35</v>
      </c>
      <c r="D61" s="64">
        <v>2095.35</v>
      </c>
      <c r="E61" s="64">
        <v>0</v>
      </c>
      <c r="F61" s="6">
        <v>14644</v>
      </c>
      <c r="G61" s="47">
        <f>Berechnungsgrundlage!H24*F61</f>
        <v>0</v>
      </c>
      <c r="H61" s="47"/>
      <c r="I61" s="47"/>
      <c r="J61" s="1">
        <v>9</v>
      </c>
      <c r="K61" s="5" t="s">
        <v>17</v>
      </c>
      <c r="L61" s="77"/>
      <c r="M61" s="88" t="s">
        <v>242</v>
      </c>
      <c r="N61" s="76"/>
      <c r="O61" s="79"/>
      <c r="P61" s="83">
        <v>1284.6199999999999</v>
      </c>
      <c r="Q61" s="76" t="s">
        <v>194</v>
      </c>
      <c r="R61" s="81">
        <v>1284.6199999999999</v>
      </c>
      <c r="S61" s="108">
        <v>2095.35</v>
      </c>
      <c r="T61" s="76" t="s">
        <v>193</v>
      </c>
      <c r="U61" s="81">
        <v>2095.35</v>
      </c>
      <c r="V61" s="47">
        <v>1609.65</v>
      </c>
      <c r="W61" s="85"/>
    </row>
    <row r="62" spans="1:24" ht="15" x14ac:dyDescent="0.2">
      <c r="A62" s="109" t="s">
        <v>18</v>
      </c>
      <c r="B62" s="110">
        <v>6001</v>
      </c>
      <c r="C62" s="107">
        <v>866.41</v>
      </c>
      <c r="D62" s="111">
        <v>0</v>
      </c>
      <c r="E62" s="111">
        <f>C62+Vorher!E16</f>
        <v>1341.3030013864609</v>
      </c>
      <c r="F62" s="6">
        <v>6470</v>
      </c>
      <c r="G62" s="47">
        <f>Berechnungsgrundlage!H24*F62</f>
        <v>0</v>
      </c>
      <c r="H62" s="47"/>
      <c r="I62" s="47"/>
      <c r="J62" s="1">
        <v>10</v>
      </c>
      <c r="K62" s="5" t="s">
        <v>18</v>
      </c>
      <c r="L62" s="77"/>
      <c r="M62" s="88" t="s">
        <v>243</v>
      </c>
      <c r="N62" s="76"/>
      <c r="O62" s="79"/>
      <c r="P62" s="82">
        <v>474.89</v>
      </c>
      <c r="Q62" s="74"/>
      <c r="R62" s="72"/>
      <c r="S62" s="107">
        <v>866.41</v>
      </c>
      <c r="T62" s="74"/>
      <c r="U62" s="72"/>
      <c r="V62" s="47">
        <v>711.17</v>
      </c>
      <c r="W62" s="85"/>
    </row>
    <row r="63" spans="1:24" ht="15" x14ac:dyDescent="0.2">
      <c r="A63" s="112" t="s">
        <v>19</v>
      </c>
      <c r="B63" s="113">
        <v>4628</v>
      </c>
      <c r="C63" s="108">
        <v>668.18</v>
      </c>
      <c r="D63" s="64">
        <v>668.18</v>
      </c>
      <c r="E63" s="64">
        <v>0</v>
      </c>
      <c r="F63" s="6">
        <v>5528</v>
      </c>
      <c r="G63" s="47">
        <f>Berechnungsgrundlage!H24*F63</f>
        <v>0</v>
      </c>
      <c r="H63" s="47"/>
      <c r="I63" s="47"/>
      <c r="J63" s="1">
        <v>11</v>
      </c>
      <c r="K63" s="5" t="s">
        <v>19</v>
      </c>
      <c r="L63" s="77"/>
      <c r="M63" s="88" t="s">
        <v>244</v>
      </c>
      <c r="N63" s="76" t="s">
        <v>195</v>
      </c>
      <c r="O63" s="80">
        <v>238.2</v>
      </c>
      <c r="P63" s="82">
        <v>295.95</v>
      </c>
      <c r="Q63" s="72"/>
      <c r="R63" s="72"/>
      <c r="S63" s="108">
        <v>668.18</v>
      </c>
      <c r="T63" s="76" t="s">
        <v>196</v>
      </c>
      <c r="U63" s="77">
        <v>668.18</v>
      </c>
      <c r="V63" s="47">
        <v>607.63</v>
      </c>
      <c r="W63" s="85"/>
    </row>
    <row r="64" spans="1:24" ht="15" x14ac:dyDescent="0.2">
      <c r="A64" s="112" t="s">
        <v>23</v>
      </c>
      <c r="B64" s="122">
        <v>31974</v>
      </c>
      <c r="C64" s="123">
        <v>2308.16</v>
      </c>
      <c r="D64" s="123">
        <v>2308.16</v>
      </c>
      <c r="E64" s="64">
        <v>0</v>
      </c>
      <c r="F64" s="6">
        <v>33596</v>
      </c>
      <c r="G64" s="47">
        <f>Berechnungsgrundlage!H24*F64</f>
        <v>0</v>
      </c>
      <c r="H64" s="47"/>
      <c r="I64" s="47"/>
      <c r="J64" s="1">
        <v>12</v>
      </c>
      <c r="K64" s="5" t="s">
        <v>20</v>
      </c>
      <c r="L64" s="77"/>
      <c r="M64" s="88" t="s">
        <v>178</v>
      </c>
      <c r="N64" s="76"/>
      <c r="O64" s="79"/>
      <c r="P64" s="83">
        <v>2096.42</v>
      </c>
      <c r="Q64" s="76" t="s">
        <v>198</v>
      </c>
      <c r="R64" s="83">
        <v>2096.42</v>
      </c>
      <c r="S64" s="108">
        <v>2129.42</v>
      </c>
      <c r="T64" s="76" t="s">
        <v>198</v>
      </c>
      <c r="U64" s="108">
        <v>2129.42</v>
      </c>
      <c r="V64" s="22" t="s">
        <v>199</v>
      </c>
      <c r="W64" s="85"/>
    </row>
    <row r="65" spans="1:23" ht="15" x14ac:dyDescent="0.2">
      <c r="A65" s="112" t="s">
        <v>24</v>
      </c>
      <c r="B65" s="124">
        <v>20743</v>
      </c>
      <c r="C65" s="123">
        <v>1497.41</v>
      </c>
      <c r="D65" s="123">
        <v>1497.41</v>
      </c>
      <c r="E65" s="64">
        <v>0</v>
      </c>
      <c r="F65" s="6">
        <v>21840</v>
      </c>
      <c r="G65" s="47">
        <f>Berechnungsgrundlage!H24*F65</f>
        <v>0</v>
      </c>
      <c r="H65" s="47"/>
      <c r="I65" s="47"/>
      <c r="J65" s="1">
        <v>13</v>
      </c>
      <c r="K65" s="5" t="s">
        <v>21</v>
      </c>
      <c r="L65" s="72"/>
      <c r="M65" s="86" t="s">
        <v>245</v>
      </c>
      <c r="N65" s="74"/>
      <c r="O65" s="87"/>
      <c r="P65" s="82">
        <v>214.3</v>
      </c>
      <c r="Q65" s="74"/>
      <c r="R65" s="72"/>
      <c r="S65" s="107">
        <v>631.33000000000004</v>
      </c>
      <c r="T65" s="74"/>
      <c r="U65" s="72"/>
      <c r="V65" s="22" t="s">
        <v>199</v>
      </c>
      <c r="W65" s="85"/>
    </row>
    <row r="66" spans="1:23" ht="15" x14ac:dyDescent="0.2">
      <c r="A66" s="109" t="s">
        <v>20</v>
      </c>
      <c r="B66" s="110">
        <v>24410</v>
      </c>
      <c r="C66" s="107">
        <v>2129.42</v>
      </c>
      <c r="D66" s="86" t="s">
        <v>199</v>
      </c>
      <c r="E66" s="125">
        <f>C66+Vorher!E14</f>
        <v>4225.8393140032549</v>
      </c>
      <c r="G66" s="57"/>
      <c r="J66" s="1">
        <v>14</v>
      </c>
      <c r="K66" s="5" t="s">
        <v>22</v>
      </c>
      <c r="L66" s="72"/>
      <c r="M66" s="86" t="s">
        <v>246</v>
      </c>
      <c r="N66" s="74"/>
      <c r="O66" s="87"/>
      <c r="P66" s="82">
        <v>675.36</v>
      </c>
      <c r="Q66" s="74"/>
      <c r="R66" s="72"/>
      <c r="S66" s="107">
        <v>680.18</v>
      </c>
      <c r="T66" s="74"/>
      <c r="U66" s="72"/>
      <c r="V66" s="22" t="s">
        <v>199</v>
      </c>
      <c r="W66" s="85"/>
    </row>
    <row r="67" spans="1:23" ht="15" x14ac:dyDescent="0.2">
      <c r="A67" s="109" t="s">
        <v>21</v>
      </c>
      <c r="B67" s="110">
        <v>7237</v>
      </c>
      <c r="C67" s="107">
        <v>631.33000000000004</v>
      </c>
      <c r="D67" s="86" t="s">
        <v>199</v>
      </c>
      <c r="E67" s="125">
        <f>C67+Vorher!E11</f>
        <v>845.62863162336498</v>
      </c>
      <c r="G67" s="57"/>
      <c r="J67" s="1">
        <v>15</v>
      </c>
      <c r="K67" s="5" t="s">
        <v>23</v>
      </c>
      <c r="L67" s="77"/>
      <c r="M67" s="88" t="s">
        <v>199</v>
      </c>
      <c r="N67" s="76"/>
      <c r="O67" s="79"/>
      <c r="P67" s="88" t="s">
        <v>199</v>
      </c>
      <c r="Q67" s="76"/>
      <c r="R67" s="77"/>
      <c r="S67" s="89">
        <v>2308.16</v>
      </c>
      <c r="T67" s="76" t="s">
        <v>200</v>
      </c>
      <c r="U67" s="81">
        <v>2308.16</v>
      </c>
      <c r="V67" s="47">
        <v>3692.83</v>
      </c>
      <c r="W67" s="85"/>
    </row>
    <row r="68" spans="1:23" ht="15" x14ac:dyDescent="0.2">
      <c r="A68" s="109" t="s">
        <v>22</v>
      </c>
      <c r="B68" s="110">
        <v>7797</v>
      </c>
      <c r="C68" s="107">
        <v>680.18</v>
      </c>
      <c r="D68" s="86" t="s">
        <v>199</v>
      </c>
      <c r="E68" s="125">
        <f>C68+Vorher!E12</f>
        <v>1355.537164386039</v>
      </c>
      <c r="G68" s="57"/>
      <c r="J68" s="1">
        <v>16</v>
      </c>
      <c r="K68" s="5" t="s">
        <v>24</v>
      </c>
      <c r="L68" s="77"/>
      <c r="M68" s="88" t="s">
        <v>199</v>
      </c>
      <c r="N68" s="76"/>
      <c r="O68" s="79"/>
      <c r="P68" s="88" t="s">
        <v>199</v>
      </c>
      <c r="Q68" s="76"/>
      <c r="R68" s="77"/>
      <c r="S68" s="89">
        <v>1497.41</v>
      </c>
      <c r="T68" s="76" t="s">
        <v>202</v>
      </c>
      <c r="U68" s="81">
        <v>1497.41</v>
      </c>
      <c r="V68" s="47">
        <v>2400.63</v>
      </c>
      <c r="W68" s="85"/>
    </row>
    <row r="69" spans="1:23" ht="15.75" x14ac:dyDescent="0.25">
      <c r="A69" s="20" t="s">
        <v>204</v>
      </c>
      <c r="B69" s="103">
        <v>343896</v>
      </c>
      <c r="C69" s="15">
        <f>45000+C64+C65</f>
        <v>48805.570000000007</v>
      </c>
      <c r="E69" s="126">
        <f>SUM(E53:E68)</f>
        <v>26669.179130749289</v>
      </c>
      <c r="F69" s="35">
        <f>SUM(F53:F65)</f>
        <v>363905</v>
      </c>
      <c r="G69" s="17">
        <v>40000</v>
      </c>
      <c r="H69" s="90"/>
      <c r="I69" s="90"/>
      <c r="K69" s="8" t="s">
        <v>204</v>
      </c>
      <c r="M69" s="127">
        <v>30000</v>
      </c>
      <c r="N69" s="85"/>
      <c r="O69" s="21"/>
      <c r="P69" s="127">
        <v>30000</v>
      </c>
      <c r="Q69" s="85"/>
      <c r="S69" s="127">
        <v>45000</v>
      </c>
      <c r="T69" s="85"/>
      <c r="V69" s="127">
        <v>40000</v>
      </c>
      <c r="W69" s="22"/>
    </row>
  </sheetData>
  <mergeCells count="4">
    <mergeCell ref="C25:C27"/>
    <mergeCell ref="D25:D27"/>
    <mergeCell ref="E25:E27"/>
    <mergeCell ref="F25:F27"/>
  </mergeCells>
  <pageMargins left="0" right="0" top="0.39374999999999999" bottom="0.39374999999999999" header="0" footer="0"/>
  <pageSetup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Berechnungsgrundlage</vt:lpstr>
      <vt:lpstr>Haushalt</vt:lpstr>
      <vt:lpstr>Mitgliedsbeiträge letzte Jahre</vt:lpstr>
      <vt:lpstr>Mitgliedsbeiträge nächstes Jahr</vt:lpstr>
      <vt:lpstr>Vorher</vt:lpstr>
      <vt:lpstr>HS_Bonn_Rhein_Sieg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Katrin Lögering</dc:creator>
  <dc:description/>
  <cp:lastModifiedBy>Jonas Neubuerger</cp:lastModifiedBy>
  <cp:revision>36</cp:revision>
  <dcterms:created xsi:type="dcterms:W3CDTF">2016-08-01T17:49:20Z</dcterms:created>
  <dcterms:modified xsi:type="dcterms:W3CDTF">2020-06-25T10:48:52Z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